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efeitura Riqueza\Projetos\2017\08 Agosto\Pavilhão Industrial D'nona\"/>
    </mc:Choice>
  </mc:AlternateContent>
  <bookViews>
    <workbookView xWindow="240" yWindow="96" windowWidth="20112" windowHeight="7500"/>
  </bookViews>
  <sheets>
    <sheet name="BDI" sheetId="9" r:id="rId1"/>
    <sheet name="Orçamento" sheetId="1" r:id="rId2"/>
    <sheet name="Composições" sheetId="11" r:id="rId3"/>
    <sheet name="Quantidades " sheetId="8" state="hidden" r:id="rId4"/>
    <sheet name="Cronograma" sheetId="2" r:id="rId5"/>
    <sheet name="Medição" sheetId="3" state="hidden" r:id="rId6"/>
    <sheet name="Diário de Obras" sheetId="7" state="hidden" r:id="rId7"/>
  </sheets>
  <definedNames>
    <definedName name="_xlnm.Print_Area" localSheetId="0">BDI!$A$1:$K$62</definedName>
    <definedName name="_xlnm.Print_Area" localSheetId="2">Composições!$A$1:$F$31</definedName>
    <definedName name="_xlnm.Print_Area" localSheetId="4">Cronograma!$A$1:$N$29</definedName>
    <definedName name="_xlnm.Print_Area" localSheetId="5">Medição!$A$1:$Q$83</definedName>
    <definedName name="_xlnm.Print_Area" localSheetId="1">Orçamento!$A$1:$I$62</definedName>
  </definedNames>
  <calcPr calcId="162913"/>
  <fileRecoveryPr autoRecover="0"/>
</workbook>
</file>

<file path=xl/calcChain.xml><?xml version="1.0" encoding="utf-8"?>
<calcChain xmlns="http://schemas.openxmlformats.org/spreadsheetml/2006/main">
  <c r="B2" i="1" l="1"/>
  <c r="B3" i="1"/>
  <c r="B4" i="1"/>
  <c r="J16" i="2" l="1"/>
  <c r="K9" i="2"/>
  <c r="K10" i="2"/>
  <c r="K11" i="2"/>
  <c r="K13" i="2"/>
  <c r="K14" i="2"/>
  <c r="K8" i="2"/>
  <c r="M13" i="2"/>
  <c r="M11" i="2"/>
  <c r="M10" i="2"/>
  <c r="M9" i="2"/>
  <c r="M8" i="2"/>
  <c r="I14" i="2"/>
  <c r="I10" i="2"/>
  <c r="I9" i="2"/>
  <c r="I8" i="2"/>
  <c r="G11" i="2"/>
  <c r="G12" i="2"/>
  <c r="G14" i="2"/>
  <c r="E26" i="1" l="1"/>
  <c r="A60" i="1" l="1"/>
  <c r="B26" i="2" s="1"/>
  <c r="A58" i="1"/>
  <c r="B24" i="2" s="1"/>
  <c r="A59" i="1"/>
  <c r="B25" i="2" s="1"/>
  <c r="A57" i="1"/>
  <c r="B23" i="2" s="1"/>
  <c r="E24" i="1"/>
  <c r="A27" i="11" l="1"/>
  <c r="A29" i="11"/>
  <c r="A28" i="11"/>
  <c r="A26" i="11"/>
  <c r="E39" i="1"/>
  <c r="E31" i="1" l="1"/>
  <c r="E70" i="8"/>
  <c r="E71" i="8" s="1"/>
  <c r="E69" i="8"/>
  <c r="E64" i="8"/>
  <c r="E76" i="8" l="1"/>
  <c r="D81" i="8"/>
  <c r="E81" i="8" s="1"/>
  <c r="D82" i="8"/>
  <c r="E82" i="8" s="1"/>
  <c r="D83" i="8"/>
  <c r="A81" i="8"/>
  <c r="A82" i="8"/>
  <c r="A83" i="8"/>
  <c r="E83" i="8" s="1"/>
  <c r="D80" i="8"/>
  <c r="A80" i="8"/>
  <c r="E80" i="8" s="1"/>
  <c r="E84" i="8" s="1"/>
  <c r="D76" i="8"/>
  <c r="D77" i="8"/>
  <c r="D75" i="8"/>
  <c r="A76" i="8"/>
  <c r="A77" i="8"/>
  <c r="E77" i="8" s="1"/>
  <c r="A75" i="8"/>
  <c r="E75" i="8" s="1"/>
  <c r="E97" i="8"/>
  <c r="E96" i="8"/>
  <c r="E95" i="8"/>
  <c r="E94" i="8"/>
  <c r="E98" i="8" s="1"/>
  <c r="E90" i="8"/>
  <c r="E89" i="8"/>
  <c r="E88" i="8"/>
  <c r="E91" i="8" s="1"/>
  <c r="E63" i="8"/>
  <c r="E57" i="8"/>
  <c r="E58" i="8"/>
  <c r="E59" i="8"/>
  <c r="E60" i="8"/>
  <c r="E61" i="8"/>
  <c r="E62" i="8"/>
  <c r="E56" i="8"/>
  <c r="E53" i="8"/>
  <c r="E49" i="8"/>
  <c r="E48" i="8"/>
  <c r="E47" i="8"/>
  <c r="E46" i="8"/>
  <c r="E45" i="8"/>
  <c r="E44" i="8"/>
  <c r="E38" i="8"/>
  <c r="E39" i="8"/>
  <c r="E40" i="8"/>
  <c r="E37" i="8"/>
  <c r="E25" i="8"/>
  <c r="E34" i="8"/>
  <c r="E18" i="1" s="1"/>
  <c r="E66" i="8" l="1"/>
  <c r="E30" i="1" s="1"/>
  <c r="E33" i="1" s="1"/>
  <c r="E99" i="8"/>
  <c r="E78" i="8"/>
  <c r="E50" i="8"/>
  <c r="E21" i="1" s="1"/>
  <c r="E41" i="8"/>
  <c r="E15" i="1" s="1"/>
  <c r="E29" i="8"/>
  <c r="E18" i="8"/>
  <c r="D26" i="1" l="1"/>
  <c r="A23" i="11"/>
  <c r="F9" i="11"/>
  <c r="F10" i="11"/>
  <c r="F11" i="11"/>
  <c r="F12" i="11"/>
  <c r="C18" i="9" l="1"/>
  <c r="B26" i="9"/>
  <c r="B62" i="9" l="1"/>
  <c r="B29" i="9" s="1"/>
  <c r="B30" i="9" l="1"/>
  <c r="A52" i="1"/>
  <c r="A22" i="11" l="1"/>
  <c r="B20" i="2"/>
  <c r="F10" i="9"/>
  <c r="E10" i="9"/>
  <c r="D10" i="9"/>
  <c r="F11" i="9" l="1"/>
  <c r="D12" i="9"/>
  <c r="D14" i="9"/>
  <c r="D11" i="9"/>
  <c r="D13" i="9"/>
  <c r="D15" i="9"/>
  <c r="F14" i="9"/>
  <c r="E14" i="9"/>
  <c r="F13" i="9"/>
  <c r="E13" i="9"/>
  <c r="F12" i="9"/>
  <c r="E12" i="9"/>
  <c r="F15" i="9"/>
  <c r="E15" i="9"/>
  <c r="E11" i="9"/>
  <c r="C10" i="2"/>
  <c r="C11" i="2"/>
  <c r="C12" i="2"/>
  <c r="C13" i="2"/>
  <c r="C14" i="2"/>
  <c r="C9" i="2"/>
  <c r="C8" i="2"/>
  <c r="C4" i="2"/>
  <c r="C5" i="2"/>
  <c r="C3" i="2"/>
  <c r="B24" i="9" l="1"/>
  <c r="F19" i="11" l="1"/>
  <c r="F18" i="11"/>
  <c r="F17" i="11"/>
  <c r="F16" i="11"/>
  <c r="F8" i="11"/>
  <c r="F13" i="11" s="1"/>
  <c r="C26" i="1" s="1"/>
  <c r="G26" i="1" s="1"/>
  <c r="F20" i="11" l="1"/>
  <c r="C18" i="1" s="1"/>
  <c r="B3" i="11"/>
  <c r="B4" i="11"/>
  <c r="B2" i="11"/>
  <c r="A65" i="11" l="1"/>
  <c r="B22" i="9" l="1"/>
  <c r="C17" i="9"/>
  <c r="C19" i="9"/>
  <c r="C20" i="9" l="1"/>
  <c r="H10" i="9" s="1"/>
  <c r="I4" i="1" s="1"/>
  <c r="G24" i="1" l="1"/>
  <c r="H24" i="1" s="1"/>
  <c r="G18" i="1"/>
  <c r="H18" i="1" s="1"/>
  <c r="G34" i="1"/>
  <c r="H34" i="1" s="1"/>
  <c r="G35" i="1"/>
  <c r="H35" i="1" s="1"/>
  <c r="G37" i="1"/>
  <c r="H37" i="1" s="1"/>
  <c r="G39" i="1"/>
  <c r="H39" i="1" s="1"/>
  <c r="G36" i="1"/>
  <c r="H36" i="1" s="1"/>
  <c r="G38" i="1"/>
  <c r="H38" i="1" s="1"/>
  <c r="G43" i="1"/>
  <c r="H43" i="1" s="1"/>
  <c r="H26" i="1"/>
  <c r="G15" i="1"/>
  <c r="H15" i="1" s="1"/>
  <c r="G17" i="1"/>
  <c r="H17" i="1" s="1"/>
  <c r="G48" i="1"/>
  <c r="H48" i="1" s="1"/>
  <c r="G45" i="1"/>
  <c r="H45" i="1" s="1"/>
  <c r="G42" i="1"/>
  <c r="H42" i="1" s="1"/>
  <c r="G32" i="1"/>
  <c r="H32" i="1" s="1"/>
  <c r="G30" i="1"/>
  <c r="H30" i="1" s="1"/>
  <c r="G27" i="1"/>
  <c r="H27" i="1" s="1"/>
  <c r="G14" i="1"/>
  <c r="H14" i="1" s="1"/>
  <c r="G16" i="1"/>
  <c r="H16" i="1" s="1"/>
  <c r="G44" i="1"/>
  <c r="H44" i="1" s="1"/>
  <c r="G33" i="1"/>
  <c r="H33" i="1" s="1"/>
  <c r="G31" i="1"/>
  <c r="H31" i="1" s="1"/>
  <c r="G21" i="1"/>
  <c r="H21" i="1" s="1"/>
  <c r="G25" i="1"/>
  <c r="H25" i="1" s="1"/>
  <c r="G9" i="1"/>
  <c r="H9" i="1" s="1"/>
  <c r="G11" i="1"/>
  <c r="H11" i="1" s="1"/>
  <c r="G10" i="1"/>
  <c r="H10" i="1" s="1"/>
  <c r="C55" i="7"/>
  <c r="C54" i="7"/>
  <c r="C57" i="7" s="1"/>
  <c r="A54" i="7"/>
  <c r="A53" i="7"/>
  <c r="A52" i="7"/>
  <c r="C7" i="7"/>
  <c r="I28" i="1" l="1"/>
  <c r="I40" i="1"/>
  <c r="D12" i="2" s="1"/>
  <c r="E17" i="8"/>
  <c r="E19" i="8" s="1"/>
  <c r="E28" i="8"/>
  <c r="E30" i="8" s="1"/>
  <c r="E31" i="8" l="1"/>
  <c r="E14" i="1" s="1"/>
  <c r="E14" i="8"/>
  <c r="E20" i="8" s="1"/>
  <c r="K68" i="3"/>
  <c r="K67" i="3"/>
  <c r="E16" i="1" l="1"/>
  <c r="E21" i="8"/>
  <c r="D10" i="8"/>
  <c r="D7" i="8"/>
  <c r="D4" i="8"/>
  <c r="E9" i="1" l="1"/>
  <c r="E17" i="1"/>
  <c r="E10" i="1"/>
  <c r="E11" i="1"/>
  <c r="D11" i="2"/>
  <c r="I22" i="1"/>
  <c r="D10" i="2" s="1"/>
  <c r="M67" i="3"/>
  <c r="J67" i="3"/>
  <c r="G67" i="3"/>
  <c r="M66" i="3"/>
  <c r="J66" i="3"/>
  <c r="G66" i="3"/>
  <c r="M65" i="3"/>
  <c r="O65" i="3" s="1"/>
  <c r="J65" i="3"/>
  <c r="G65" i="3"/>
  <c r="M64" i="3"/>
  <c r="O64" i="3" s="1"/>
  <c r="J64" i="3"/>
  <c r="G64" i="3"/>
  <c r="M63" i="3"/>
  <c r="J63" i="3"/>
  <c r="G63" i="3"/>
  <c r="M62" i="3"/>
  <c r="J62" i="3"/>
  <c r="G62" i="3"/>
  <c r="M61" i="3"/>
  <c r="O61" i="3" s="1"/>
  <c r="J61" i="3"/>
  <c r="G61" i="3"/>
  <c r="M60" i="3"/>
  <c r="O60" i="3" s="1"/>
  <c r="J60" i="3"/>
  <c r="G60" i="3"/>
  <c r="M59" i="3"/>
  <c r="J59" i="3"/>
  <c r="G59" i="3"/>
  <c r="M58" i="3"/>
  <c r="J58" i="3"/>
  <c r="G58" i="3"/>
  <c r="M57" i="3"/>
  <c r="O57" i="3" s="1"/>
  <c r="J57" i="3"/>
  <c r="G57" i="3"/>
  <c r="M56" i="3"/>
  <c r="O56" i="3" s="1"/>
  <c r="J56" i="3"/>
  <c r="G56" i="3"/>
  <c r="M55" i="3"/>
  <c r="J55" i="3"/>
  <c r="G55" i="3"/>
  <c r="M54" i="3"/>
  <c r="J54" i="3"/>
  <c r="G54" i="3"/>
  <c r="M53" i="3"/>
  <c r="O53" i="3" s="1"/>
  <c r="J53" i="3"/>
  <c r="G53" i="3"/>
  <c r="M52" i="3"/>
  <c r="O52" i="3" s="1"/>
  <c r="J52" i="3"/>
  <c r="G52" i="3"/>
  <c r="M51" i="3"/>
  <c r="J51" i="3"/>
  <c r="G51" i="3"/>
  <c r="M50" i="3"/>
  <c r="J50" i="3"/>
  <c r="G50" i="3"/>
  <c r="M49" i="3"/>
  <c r="O49" i="3" s="1"/>
  <c r="J49" i="3"/>
  <c r="G49" i="3"/>
  <c r="M48" i="3"/>
  <c r="O48" i="3" s="1"/>
  <c r="J48" i="3"/>
  <c r="G48" i="3"/>
  <c r="M47" i="3"/>
  <c r="J47" i="3"/>
  <c r="G47" i="3"/>
  <c r="M46" i="3"/>
  <c r="J46" i="3"/>
  <c r="G46" i="3"/>
  <c r="M45" i="3"/>
  <c r="O45" i="3" s="1"/>
  <c r="J45" i="3"/>
  <c r="G45" i="3"/>
  <c r="M44" i="3"/>
  <c r="O44" i="3" s="1"/>
  <c r="J44" i="3"/>
  <c r="G44" i="3"/>
  <c r="M43" i="3"/>
  <c r="J43" i="3"/>
  <c r="G43" i="3"/>
  <c r="M42" i="3"/>
  <c r="J42" i="3"/>
  <c r="G42" i="3"/>
  <c r="M41" i="3"/>
  <c r="O41" i="3" s="1"/>
  <c r="J41" i="3"/>
  <c r="G41" i="3"/>
  <c r="M40" i="3"/>
  <c r="O40" i="3" s="1"/>
  <c r="J40" i="3"/>
  <c r="G40" i="3"/>
  <c r="M39" i="3"/>
  <c r="J39" i="3"/>
  <c r="G39" i="3"/>
  <c r="M38" i="3"/>
  <c r="J38" i="3"/>
  <c r="G38" i="3"/>
  <c r="M37" i="3"/>
  <c r="O37" i="3" s="1"/>
  <c r="J37" i="3"/>
  <c r="G37" i="3"/>
  <c r="M36" i="3"/>
  <c r="O36" i="3" s="1"/>
  <c r="J36" i="3"/>
  <c r="G36" i="3"/>
  <c r="M35" i="3"/>
  <c r="J35" i="3"/>
  <c r="G35" i="3"/>
  <c r="M34" i="3"/>
  <c r="J34" i="3"/>
  <c r="G34" i="3"/>
  <c r="M33" i="3"/>
  <c r="O33" i="3" s="1"/>
  <c r="J33" i="3"/>
  <c r="G33" i="3"/>
  <c r="M32" i="3"/>
  <c r="O32" i="3" s="1"/>
  <c r="J32" i="3"/>
  <c r="G32" i="3"/>
  <c r="M31" i="3"/>
  <c r="J31" i="3"/>
  <c r="G31" i="3"/>
  <c r="M30" i="3"/>
  <c r="J30" i="3"/>
  <c r="G30" i="3"/>
  <c r="M29" i="3"/>
  <c r="O29" i="3" s="1"/>
  <c r="J29" i="3"/>
  <c r="G29" i="3"/>
  <c r="M28" i="3"/>
  <c r="O28" i="3" s="1"/>
  <c r="J28" i="3"/>
  <c r="G28" i="3"/>
  <c r="M27" i="3"/>
  <c r="J27" i="3"/>
  <c r="G27" i="3"/>
  <c r="M26" i="3"/>
  <c r="J26" i="3"/>
  <c r="G26" i="3"/>
  <c r="M25" i="3"/>
  <c r="O25" i="3" s="1"/>
  <c r="J25" i="3"/>
  <c r="G25" i="3"/>
  <c r="M24" i="3"/>
  <c r="O24" i="3" s="1"/>
  <c r="J24" i="3"/>
  <c r="G24" i="3"/>
  <c r="M23" i="3"/>
  <c r="J23" i="3"/>
  <c r="G23" i="3"/>
  <c r="M22" i="3"/>
  <c r="J22" i="3"/>
  <c r="G22" i="3"/>
  <c r="M21" i="3"/>
  <c r="O21" i="3" s="1"/>
  <c r="J21" i="3"/>
  <c r="G21" i="3"/>
  <c r="M20" i="3"/>
  <c r="O20" i="3" s="1"/>
  <c r="J20" i="3"/>
  <c r="G20" i="3"/>
  <c r="M19" i="3"/>
  <c r="J19" i="3"/>
  <c r="G19" i="3"/>
  <c r="M18" i="3"/>
  <c r="J18" i="3"/>
  <c r="G18" i="3"/>
  <c r="M17" i="3"/>
  <c r="O17" i="3" s="1"/>
  <c r="J17" i="3"/>
  <c r="G17" i="3"/>
  <c r="M16" i="3"/>
  <c r="O16" i="3" s="1"/>
  <c r="J16" i="3"/>
  <c r="G16" i="3"/>
  <c r="M15" i="3"/>
  <c r="J15" i="3"/>
  <c r="G15" i="3"/>
  <c r="M14" i="3"/>
  <c r="J14" i="3"/>
  <c r="G14" i="3"/>
  <c r="M13" i="3"/>
  <c r="O13" i="3" s="1"/>
  <c r="J13" i="3"/>
  <c r="G13" i="3"/>
  <c r="M12" i="3"/>
  <c r="O12" i="3" s="1"/>
  <c r="J12" i="3"/>
  <c r="G12" i="3"/>
  <c r="M11" i="3"/>
  <c r="J11" i="3"/>
  <c r="G11" i="3"/>
  <c r="M10" i="3"/>
  <c r="J10" i="3"/>
  <c r="G10" i="3"/>
  <c r="M9" i="3"/>
  <c r="O9" i="3" s="1"/>
  <c r="J9" i="3"/>
  <c r="G9" i="3"/>
  <c r="I12" i="1" l="1"/>
  <c r="D8" i="2" s="1"/>
  <c r="I19" i="1"/>
  <c r="D9" i="2" s="1"/>
  <c r="G69" i="3"/>
  <c r="O11" i="3"/>
  <c r="O15" i="3"/>
  <c r="O69" i="3" s="1"/>
  <c r="O19" i="3"/>
  <c r="O23" i="3"/>
  <c r="O27" i="3"/>
  <c r="O31" i="3"/>
  <c r="O35" i="3"/>
  <c r="O39" i="3"/>
  <c r="O43" i="3"/>
  <c r="O47" i="3"/>
  <c r="O51" i="3"/>
  <c r="O55" i="3"/>
  <c r="O59" i="3"/>
  <c r="O63" i="3"/>
  <c r="O67" i="3"/>
  <c r="O10" i="3"/>
  <c r="O14" i="3"/>
  <c r="O18" i="3"/>
  <c r="O22" i="3"/>
  <c r="O26" i="3"/>
  <c r="O30" i="3"/>
  <c r="O34" i="3"/>
  <c r="P34" i="3" s="1"/>
  <c r="O38" i="3"/>
  <c r="O42" i="3"/>
  <c r="O46" i="3"/>
  <c r="O50" i="3"/>
  <c r="P50" i="3" s="1"/>
  <c r="O54" i="3"/>
  <c r="O58" i="3"/>
  <c r="O62" i="3"/>
  <c r="O66" i="3"/>
  <c r="P66" i="3" s="1"/>
  <c r="P29" i="3"/>
  <c r="N31" i="3"/>
  <c r="N37" i="3"/>
  <c r="N41" i="3"/>
  <c r="N45" i="3"/>
  <c r="N49" i="3"/>
  <c r="N53" i="3"/>
  <c r="N57" i="3"/>
  <c r="N61" i="3"/>
  <c r="N65" i="3"/>
  <c r="K13" i="3"/>
  <c r="K17" i="3"/>
  <c r="K21" i="3"/>
  <c r="K25" i="3"/>
  <c r="N32" i="3"/>
  <c r="K33" i="3"/>
  <c r="K27" i="3"/>
  <c r="K40" i="3"/>
  <c r="K44" i="3"/>
  <c r="K56" i="3"/>
  <c r="H33" i="3"/>
  <c r="N11" i="3"/>
  <c r="N19" i="3"/>
  <c r="N23" i="3"/>
  <c r="P27" i="3"/>
  <c r="N29" i="3"/>
  <c r="N30" i="3"/>
  <c r="N36" i="3"/>
  <c r="N40" i="3"/>
  <c r="N44" i="3"/>
  <c r="N48" i="3"/>
  <c r="N52" i="3"/>
  <c r="N56" i="3"/>
  <c r="N60" i="3"/>
  <c r="N64" i="3"/>
  <c r="K48" i="3"/>
  <c r="K52" i="3"/>
  <c r="K60" i="3"/>
  <c r="K64" i="3"/>
  <c r="N15" i="3"/>
  <c r="N10" i="3"/>
  <c r="K12" i="3"/>
  <c r="N14" i="3"/>
  <c r="K16" i="3"/>
  <c r="N18" i="3"/>
  <c r="K20" i="3"/>
  <c r="N22" i="3"/>
  <c r="K24" i="3"/>
  <c r="N35" i="3"/>
  <c r="K31" i="3"/>
  <c r="P35" i="3"/>
  <c r="K43" i="3"/>
  <c r="K55" i="3"/>
  <c r="K63" i="3"/>
  <c r="K10" i="3"/>
  <c r="N12" i="3"/>
  <c r="K14" i="3"/>
  <c r="N16" i="3"/>
  <c r="K18" i="3"/>
  <c r="N20" i="3"/>
  <c r="K22" i="3"/>
  <c r="N24" i="3"/>
  <c r="P26" i="3"/>
  <c r="P31" i="3"/>
  <c r="N33" i="3"/>
  <c r="K35" i="3"/>
  <c r="K36" i="3"/>
  <c r="K37" i="3"/>
  <c r="K41" i="3"/>
  <c r="K45" i="3"/>
  <c r="K49" i="3"/>
  <c r="K53" i="3"/>
  <c r="K57" i="3"/>
  <c r="K61" i="3"/>
  <c r="K65" i="3"/>
  <c r="J68" i="3"/>
  <c r="P36" i="3"/>
  <c r="K39" i="3"/>
  <c r="K47" i="3"/>
  <c r="K51" i="3"/>
  <c r="K59" i="3"/>
  <c r="M69" i="3"/>
  <c r="K11" i="3"/>
  <c r="N13" i="3"/>
  <c r="K15" i="3"/>
  <c r="N17" i="3"/>
  <c r="K19" i="3"/>
  <c r="N21" i="3"/>
  <c r="K23" i="3"/>
  <c r="N25" i="3"/>
  <c r="N27" i="3"/>
  <c r="P28" i="3"/>
  <c r="K29" i="3"/>
  <c r="P33" i="3"/>
  <c r="N26" i="3"/>
  <c r="N28" i="3"/>
  <c r="P38" i="3"/>
  <c r="P42" i="3"/>
  <c r="H42" i="3"/>
  <c r="P46" i="3"/>
  <c r="H50" i="3"/>
  <c r="P54" i="3"/>
  <c r="P58" i="3"/>
  <c r="H58" i="3"/>
  <c r="P62" i="3"/>
  <c r="H66" i="3"/>
  <c r="H9" i="3"/>
  <c r="H69" i="3" s="1"/>
  <c r="N9" i="3"/>
  <c r="H10" i="3"/>
  <c r="H11" i="3"/>
  <c r="H12" i="3"/>
  <c r="H14" i="3"/>
  <c r="H15" i="3"/>
  <c r="H16" i="3"/>
  <c r="H18" i="3"/>
  <c r="H19" i="3"/>
  <c r="H20" i="3"/>
  <c r="H22" i="3"/>
  <c r="H23" i="3"/>
  <c r="H24" i="3"/>
  <c r="H26" i="3"/>
  <c r="H28" i="3"/>
  <c r="H30" i="3"/>
  <c r="P30" i="3"/>
  <c r="H32" i="3"/>
  <c r="P32" i="3"/>
  <c r="H35" i="3"/>
  <c r="P37" i="3"/>
  <c r="H37" i="3"/>
  <c r="K38" i="3"/>
  <c r="N39" i="3"/>
  <c r="P41" i="3"/>
  <c r="H41" i="3"/>
  <c r="K42" i="3"/>
  <c r="N43" i="3"/>
  <c r="P45" i="3"/>
  <c r="H45" i="3"/>
  <c r="K46" i="3"/>
  <c r="N47" i="3"/>
  <c r="P49" i="3"/>
  <c r="H49" i="3"/>
  <c r="K50" i="3"/>
  <c r="N51" i="3"/>
  <c r="P53" i="3"/>
  <c r="H53" i="3"/>
  <c r="K54" i="3"/>
  <c r="N55" i="3"/>
  <c r="P57" i="3"/>
  <c r="H57" i="3"/>
  <c r="K58" i="3"/>
  <c r="N59" i="3"/>
  <c r="P61" i="3"/>
  <c r="H61" i="3"/>
  <c r="K62" i="3"/>
  <c r="N63" i="3"/>
  <c r="P65" i="3"/>
  <c r="H65" i="3"/>
  <c r="K66" i="3"/>
  <c r="N67" i="3"/>
  <c r="P10" i="3"/>
  <c r="P11" i="3"/>
  <c r="P12" i="3"/>
  <c r="P13" i="3"/>
  <c r="P14" i="3"/>
  <c r="P16" i="3"/>
  <c r="P17" i="3"/>
  <c r="P18" i="3"/>
  <c r="P19" i="3"/>
  <c r="P20" i="3"/>
  <c r="P21" i="3"/>
  <c r="P22" i="3"/>
  <c r="P23" i="3"/>
  <c r="P24" i="3"/>
  <c r="P25" i="3"/>
  <c r="K26" i="3"/>
  <c r="K28" i="3"/>
  <c r="K30" i="3"/>
  <c r="K32" i="3"/>
  <c r="K34" i="3"/>
  <c r="N38" i="3"/>
  <c r="P40" i="3"/>
  <c r="H40" i="3"/>
  <c r="N42" i="3"/>
  <c r="P44" i="3"/>
  <c r="N46" i="3"/>
  <c r="P48" i="3"/>
  <c r="H48" i="3"/>
  <c r="N50" i="3"/>
  <c r="P52" i="3"/>
  <c r="H52" i="3"/>
  <c r="N54" i="3"/>
  <c r="P56" i="3"/>
  <c r="H56" i="3"/>
  <c r="N58" i="3"/>
  <c r="P60" i="3"/>
  <c r="N62" i="3"/>
  <c r="P64" i="3"/>
  <c r="H64" i="3"/>
  <c r="N66" i="3"/>
  <c r="K9" i="3"/>
  <c r="H27" i="3"/>
  <c r="H29" i="3"/>
  <c r="N34" i="3"/>
  <c r="P39" i="3"/>
  <c r="H39" i="3"/>
  <c r="P43" i="3"/>
  <c r="H43" i="3"/>
  <c r="P47" i="3"/>
  <c r="H47" i="3"/>
  <c r="P51" i="3"/>
  <c r="H51" i="3"/>
  <c r="P55" i="3"/>
  <c r="H55" i="3"/>
  <c r="P59" i="3"/>
  <c r="H59" i="3"/>
  <c r="P63" i="3"/>
  <c r="H63" i="3"/>
  <c r="P67" i="3"/>
  <c r="H67" i="3"/>
  <c r="P69" i="3" l="1"/>
  <c r="N69" i="3"/>
  <c r="P15" i="3"/>
  <c r="H31" i="3"/>
  <c r="H60" i="3"/>
  <c r="H44" i="3"/>
  <c r="H36" i="3"/>
  <c r="H25" i="3"/>
  <c r="H21" i="3"/>
  <c r="H17" i="3"/>
  <c r="H13" i="3"/>
  <c r="H62" i="3"/>
  <c r="H54" i="3"/>
  <c r="H46" i="3"/>
  <c r="H38" i="3"/>
  <c r="H34" i="3"/>
  <c r="P9" i="3"/>
  <c r="I49" i="1" l="1"/>
  <c r="D14" i="2" s="1"/>
  <c r="I46" i="1" l="1"/>
  <c r="D13" i="2" s="1"/>
  <c r="D17" i="2" l="1"/>
  <c r="K12" i="2" s="1"/>
  <c r="K16" i="2" s="1"/>
  <c r="L16" i="2"/>
  <c r="E13" i="2" l="1"/>
  <c r="G13" i="2"/>
  <c r="M12" i="2"/>
  <c r="I12" i="2"/>
  <c r="I11" i="2"/>
  <c r="G10" i="2"/>
  <c r="G8" i="2"/>
  <c r="G9" i="2"/>
  <c r="M14" i="2"/>
  <c r="I13" i="2"/>
  <c r="E9" i="2"/>
  <c r="E10" i="2"/>
  <c r="E11" i="2"/>
  <c r="E8" i="2"/>
  <c r="E12" i="2"/>
  <c r="E14" i="2"/>
  <c r="I51" i="1"/>
  <c r="H16" i="2"/>
  <c r="E17" i="2" l="1"/>
  <c r="F16" i="2"/>
  <c r="F18" i="2" s="1"/>
  <c r="H18" i="2" l="1"/>
  <c r="J18" i="2" s="1"/>
  <c r="L18" i="2" s="1"/>
  <c r="I16" i="2"/>
  <c r="G16" i="2"/>
  <c r="G18" i="2" s="1"/>
  <c r="M16" i="2"/>
  <c r="I18" i="2" l="1"/>
  <c r="K18" i="2" s="1"/>
  <c r="M18" i="2" s="1"/>
</calcChain>
</file>

<file path=xl/sharedStrings.xml><?xml version="1.0" encoding="utf-8"?>
<sst xmlns="http://schemas.openxmlformats.org/spreadsheetml/2006/main" count="506" uniqueCount="302">
  <si>
    <t>ITEM</t>
  </si>
  <si>
    <t>DESCRIÇÃO DOS SERVIÇOS</t>
  </si>
  <si>
    <t>UNID.</t>
  </si>
  <si>
    <t>QUANT.</t>
  </si>
  <si>
    <t>CÓDIGO  SINAPI</t>
  </si>
  <si>
    <t>SERVIÇOS PRELIMINARES</t>
  </si>
  <si>
    <t>m²</t>
  </si>
  <si>
    <t>Local:</t>
  </si>
  <si>
    <t xml:space="preserve">Obra: </t>
  </si>
  <si>
    <t>B.D.I% =</t>
  </si>
  <si>
    <t>VALOR UNITÁRIO</t>
  </si>
  <si>
    <t xml:space="preserve">Total do item = </t>
  </si>
  <si>
    <t>2.</t>
  </si>
  <si>
    <t>1.</t>
  </si>
  <si>
    <t>3.</t>
  </si>
  <si>
    <t>4.</t>
  </si>
  <si>
    <t>5.</t>
  </si>
  <si>
    <t>5.1</t>
  </si>
  <si>
    <t>7.</t>
  </si>
  <si>
    <t>73992/001</t>
  </si>
  <si>
    <t>PISO</t>
  </si>
  <si>
    <t>ESTRUTURA</t>
  </si>
  <si>
    <t>73964/006</t>
  </si>
  <si>
    <t>Reaterro de vala com compactação manual</t>
  </si>
  <si>
    <t>COBERTURA</t>
  </si>
  <si>
    <t>m³</t>
  </si>
  <si>
    <t>IMPERMEABILIZAÇÃO VIGAS</t>
  </si>
  <si>
    <t xml:space="preserve">TOTAL GERAL  DA OBRA = </t>
  </si>
  <si>
    <t>______________________________________________________</t>
  </si>
  <si>
    <t>6.</t>
  </si>
  <si>
    <t>5.2</t>
  </si>
  <si>
    <t xml:space="preserve">Eng. Cristian Ternus </t>
  </si>
  <si>
    <t xml:space="preserve">Município: </t>
  </si>
  <si>
    <t>CRONOGRAMA FÍSICO-FINANCEIRO</t>
  </si>
  <si>
    <t xml:space="preserve">ITEM </t>
  </si>
  <si>
    <t>DISCRIMINAÇÃO</t>
  </si>
  <si>
    <t>Mês 01</t>
  </si>
  <si>
    <t>Mês 02</t>
  </si>
  <si>
    <t>Mês 03</t>
  </si>
  <si>
    <t>R$</t>
  </si>
  <si>
    <t>%</t>
  </si>
  <si>
    <t>VALOR R$</t>
  </si>
  <si>
    <t>PESO %</t>
  </si>
  <si>
    <t xml:space="preserve">LIMPEZA FINAL DA OBRA </t>
  </si>
  <si>
    <t>Limpeza da obra</t>
  </si>
  <si>
    <t>TOTAL ACUMULADO</t>
  </si>
  <si>
    <t>TOTAL DA OBRA</t>
  </si>
  <si>
    <t>TOTAL DO MÊS</t>
  </si>
  <si>
    <t>5.3</t>
  </si>
  <si>
    <t>unid.</t>
  </si>
  <si>
    <t xml:space="preserve">Impermeabilização de superfície com emulsão asfáltica </t>
  </si>
  <si>
    <t>VALOR TOTAL</t>
  </si>
  <si>
    <t xml:space="preserve">TOTAL </t>
  </si>
  <si>
    <t xml:space="preserve">ORÇAMENTO </t>
  </si>
  <si>
    <t xml:space="preserve">Agente Promotor </t>
  </si>
  <si>
    <t>Contratada</t>
  </si>
  <si>
    <t>PERÍODO DE:</t>
  </si>
  <si>
    <t>Localização da Obra:</t>
  </si>
  <si>
    <t xml:space="preserve">ORÇAMENTO PREVISTO </t>
  </si>
  <si>
    <t>ORÇAMENTO RESTANTE</t>
  </si>
  <si>
    <t>ETAPAS DA OBRA</t>
  </si>
  <si>
    <t>CUSTO UNITARIO</t>
  </si>
  <si>
    <t>QUANTIDADE PREVISTA</t>
  </si>
  <si>
    <t xml:space="preserve">FINANCEIRO PREVISTO </t>
  </si>
  <si>
    <t>% ITEM</t>
  </si>
  <si>
    <t>QUANTIDADE EXECUTADA</t>
  </si>
  <si>
    <t>%     MEDIDA</t>
  </si>
  <si>
    <t>% ACUMULADA</t>
  </si>
  <si>
    <t>SALDO R$</t>
  </si>
  <si>
    <t>SALDO %</t>
  </si>
  <si>
    <t>1.0</t>
  </si>
  <si>
    <t>2.0</t>
  </si>
  <si>
    <t>3.0</t>
  </si>
  <si>
    <t>4.0</t>
  </si>
  <si>
    <t>5.0</t>
  </si>
  <si>
    <t>6.0</t>
  </si>
  <si>
    <t>7.0</t>
  </si>
  <si>
    <t>8.0</t>
  </si>
  <si>
    <t>9.0</t>
  </si>
  <si>
    <t>10.0</t>
  </si>
  <si>
    <t>11.0</t>
  </si>
  <si>
    <t>12.0</t>
  </si>
  <si>
    <t>13.0</t>
  </si>
  <si>
    <t>14.0</t>
  </si>
  <si>
    <t>15.0</t>
  </si>
  <si>
    <t>60.0</t>
  </si>
  <si>
    <t>61.0</t>
  </si>
  <si>
    <t>62.0</t>
  </si>
  <si>
    <t xml:space="preserve">TOTAL DA MEDIÇÃO </t>
  </si>
  <si>
    <t xml:space="preserve">TOTAL DA OBRA </t>
  </si>
  <si>
    <t>CRISTIAN TERNUS</t>
  </si>
  <si>
    <t>Matrícula: 1184-3</t>
  </si>
  <si>
    <t>Fiscalização</t>
  </si>
  <si>
    <t>Recurso do Estado</t>
  </si>
  <si>
    <t>Recurso do Município</t>
  </si>
  <si>
    <t>MATRÍCULA: 1184-3</t>
  </si>
  <si>
    <t xml:space="preserve"> CREA-SC: 134129-1 </t>
  </si>
  <si>
    <r>
      <t xml:space="preserve">Riqueza (SC), </t>
    </r>
    <r>
      <rPr>
        <sz val="12"/>
        <color rgb="FFFF0000"/>
        <rFont val="Calibri"/>
        <family val="2"/>
        <scheme val="minor"/>
      </rPr>
      <t>23 de Abril 2015</t>
    </r>
  </si>
  <si>
    <r>
      <t xml:space="preserve">Preços com base na tabela </t>
    </r>
    <r>
      <rPr>
        <sz val="12"/>
        <color rgb="FFFF0000"/>
        <rFont val="Calibri"/>
        <family val="2"/>
        <scheme val="minor"/>
      </rPr>
      <t>SINAPI 03/2015</t>
    </r>
    <r>
      <rPr>
        <sz val="12"/>
        <color theme="1"/>
        <rFont val="Calibri"/>
        <family val="2"/>
        <scheme val="minor"/>
      </rPr>
      <t xml:space="preserve"> desonerado </t>
    </r>
  </si>
  <si>
    <t>____________________________________</t>
  </si>
  <si>
    <r>
      <t xml:space="preserve">Riqueza/SC, </t>
    </r>
    <r>
      <rPr>
        <sz val="12"/>
        <color rgb="FFFF0000"/>
        <rFont val="Calibri"/>
        <family val="2"/>
        <scheme val="minor"/>
      </rPr>
      <t>DATA</t>
    </r>
  </si>
  <si>
    <t xml:space="preserve">R$ EXECUTADO </t>
  </si>
  <si>
    <t>ORÇAMENTO EXECUTADO ACUMULADO</t>
  </si>
  <si>
    <t xml:space="preserve">QUANTIDADE EXECUTADA </t>
  </si>
  <si>
    <t>R$ EXECUTADO</t>
  </si>
  <si>
    <t>ORÇAMENTO EXECUTADO NO PERÍODO</t>
  </si>
  <si>
    <t>UNIDADE</t>
  </si>
  <si>
    <t xml:space="preserve">TÉRMINO: </t>
  </si>
  <si>
    <t xml:space="preserve">INÍCIO: </t>
  </si>
  <si>
    <r>
      <t xml:space="preserve">BOLETIM DE MEDIÇÃO </t>
    </r>
    <r>
      <rPr>
        <b/>
        <sz val="12"/>
        <color theme="1"/>
        <rFont val="Calibri"/>
        <family val="2"/>
        <scheme val="minor"/>
      </rPr>
      <t>N°----</t>
    </r>
  </si>
  <si>
    <r>
      <t>OBRA:</t>
    </r>
    <r>
      <rPr>
        <b/>
        <sz val="12"/>
        <color theme="1"/>
        <rFont val="Calibri"/>
        <family val="2"/>
        <scheme val="minor"/>
      </rPr>
      <t>---</t>
    </r>
  </si>
  <si>
    <r>
      <t xml:space="preserve">Valor Investido: </t>
    </r>
    <r>
      <rPr>
        <b/>
        <sz val="12"/>
        <color theme="1"/>
        <rFont val="Calibri"/>
        <family val="2"/>
        <scheme val="minor"/>
      </rPr>
      <t>R$ ----</t>
    </r>
  </si>
  <si>
    <r>
      <t xml:space="preserve">Edital: </t>
    </r>
    <r>
      <rPr>
        <b/>
        <sz val="12"/>
        <color theme="1"/>
        <rFont val="Calibri"/>
        <family val="2"/>
        <scheme val="minor"/>
      </rPr>
      <t>N° ----</t>
    </r>
  </si>
  <si>
    <r>
      <t xml:space="preserve">Processo licitatório: </t>
    </r>
    <r>
      <rPr>
        <b/>
        <sz val="12"/>
        <color theme="1"/>
        <rFont val="Calibri"/>
        <family val="2"/>
        <scheme val="minor"/>
      </rPr>
      <t>N° ----</t>
    </r>
  </si>
  <si>
    <r>
      <t>Contrato Administrativo de Obras e Serviço:</t>
    </r>
    <r>
      <rPr>
        <b/>
        <sz val="12"/>
        <color theme="1"/>
        <rFont val="Calibri"/>
        <family val="2"/>
        <scheme val="minor"/>
      </rPr>
      <t xml:space="preserve"> N° ----</t>
    </r>
  </si>
  <si>
    <t>1.3</t>
  </si>
  <si>
    <t>1.5</t>
  </si>
  <si>
    <t>1.6</t>
  </si>
  <si>
    <t>2.1</t>
  </si>
  <si>
    <t>2.2</t>
  </si>
  <si>
    <t>2.3</t>
  </si>
  <si>
    <t>2.4</t>
  </si>
  <si>
    <t>2.5</t>
  </si>
  <si>
    <t>Lançamento com uso de balde, adensado e acabado</t>
  </si>
  <si>
    <t>Forma de tabua para concreto de fundação</t>
  </si>
  <si>
    <t>3.1</t>
  </si>
  <si>
    <t>5.4</t>
  </si>
  <si>
    <t>Locação convencional de obra, através de gabarito de tábuas corridas pontaleteadas a cada 1,50m</t>
  </si>
  <si>
    <t xml:space="preserve">DIÁRIO DE OBRAS </t>
  </si>
  <si>
    <t xml:space="preserve">OBRA: ----- </t>
  </si>
  <si>
    <t>LOCALIZAÇÃO: -----</t>
  </si>
  <si>
    <t xml:space="preserve">Inicio da Obra: </t>
  </si>
  <si>
    <t>Prazo da Obra:</t>
  </si>
  <si>
    <t xml:space="preserve">Término da Obra: </t>
  </si>
  <si>
    <t xml:space="preserve">Tempo decorrido: </t>
  </si>
  <si>
    <t xml:space="preserve">Saldo de: </t>
  </si>
  <si>
    <t>Responsável Técnico: ------</t>
  </si>
  <si>
    <t>Data:</t>
  </si>
  <si>
    <t xml:space="preserve">Dia da Semana: </t>
  </si>
  <si>
    <t>Tempo/Turno</t>
  </si>
  <si>
    <t xml:space="preserve">Sol </t>
  </si>
  <si>
    <t>Nublado</t>
  </si>
  <si>
    <t>Chuva</t>
  </si>
  <si>
    <t xml:space="preserve">Manha </t>
  </si>
  <si>
    <t>Tarde</t>
  </si>
  <si>
    <t>Tarefas Realizadas</t>
  </si>
  <si>
    <t xml:space="preserve">Descrição: </t>
  </si>
  <si>
    <t>Observações:</t>
  </si>
  <si>
    <t xml:space="preserve">D               S               T               Q              Q               S               S </t>
  </si>
  <si>
    <t>_______________________________</t>
  </si>
  <si>
    <t xml:space="preserve">Equipamentos Utilizados </t>
  </si>
  <si>
    <t>Quantidades:</t>
  </si>
  <si>
    <t xml:space="preserve">Responsável </t>
  </si>
  <si>
    <t xml:space="preserve">Responsável: </t>
  </si>
  <si>
    <t xml:space="preserve">Observações: </t>
  </si>
  <si>
    <t>Impraticável</t>
  </si>
  <si>
    <t xml:space="preserve">Ocorrências </t>
  </si>
  <si>
    <t xml:space="preserve">Período </t>
  </si>
  <si>
    <t>Serviços Preliminares</t>
  </si>
  <si>
    <t xml:space="preserve">Placa de Obra </t>
  </si>
  <si>
    <t xml:space="preserve">Comprimento </t>
  </si>
  <si>
    <t xml:space="preserve">Altura </t>
  </si>
  <si>
    <t xml:space="preserve">Quantidade </t>
  </si>
  <si>
    <t>Limpeza do Terreno</t>
  </si>
  <si>
    <t xml:space="preserve">Largura </t>
  </si>
  <si>
    <t xml:space="preserve">Locação da Obra </t>
  </si>
  <si>
    <t>Escavação manual de valas</t>
  </si>
  <si>
    <t xml:space="preserve">Escavação </t>
  </si>
  <si>
    <t>Altura</t>
  </si>
  <si>
    <t>Quantidade</t>
  </si>
  <si>
    <t>Sapatas</t>
  </si>
  <si>
    <t>Concreto</t>
  </si>
  <si>
    <t xml:space="preserve">Vigas Baldrames </t>
  </si>
  <si>
    <t>Total =</t>
  </si>
  <si>
    <t>Reaterro =</t>
  </si>
  <si>
    <t>Sub Total =</t>
  </si>
  <si>
    <t>dias</t>
  </si>
  <si>
    <t>BDI</t>
  </si>
  <si>
    <t xml:space="preserve">TIPO DE OBRA </t>
  </si>
  <si>
    <t>DESONERAÇÃO</t>
  </si>
  <si>
    <t>Sim</t>
  </si>
  <si>
    <t>ITENS</t>
  </si>
  <si>
    <t xml:space="preserve">SIGLAS </t>
  </si>
  <si>
    <t>1° QUARTIL</t>
  </si>
  <si>
    <t xml:space="preserve">MÉDIO </t>
  </si>
  <si>
    <t>3° QUARTIL</t>
  </si>
  <si>
    <t>VALOR ADOTADO</t>
  </si>
  <si>
    <t>BDI CALCULADO</t>
  </si>
  <si>
    <t xml:space="preserve">Administração Central </t>
  </si>
  <si>
    <t>AC</t>
  </si>
  <si>
    <t>Seguro e Garantia</t>
  </si>
  <si>
    <t>SG</t>
  </si>
  <si>
    <t xml:space="preserve">Risco </t>
  </si>
  <si>
    <t>R</t>
  </si>
  <si>
    <t>Despesas Financeiras</t>
  </si>
  <si>
    <t>DF</t>
  </si>
  <si>
    <t xml:space="preserve">Lucro </t>
  </si>
  <si>
    <t>L</t>
  </si>
  <si>
    <t xml:space="preserve">IMPOSTOS </t>
  </si>
  <si>
    <t>I</t>
  </si>
  <si>
    <t>PIS E COFINS</t>
  </si>
  <si>
    <t xml:space="preserve">ISS Municipal </t>
  </si>
  <si>
    <t>TOTAL =</t>
  </si>
  <si>
    <t xml:space="preserve">Não </t>
  </si>
  <si>
    <t>1º Quartil</t>
  </si>
  <si>
    <t>Médio</t>
  </si>
  <si>
    <t>3º Quartil</t>
  </si>
  <si>
    <t>Construção de redes de abastecimento de água, coleta de esgoto e construções correlatas</t>
  </si>
  <si>
    <t>Construção de manutenção de estações e redes de distribuição de energia elétrica</t>
  </si>
  <si>
    <t>Obras portuárias, marítimas e fluviais</t>
  </si>
  <si>
    <t>DESPESA FINANCEIRA</t>
  </si>
  <si>
    <t>LUCRO</t>
  </si>
  <si>
    <t>ADMINISTRAÇÃO GERAL</t>
  </si>
  <si>
    <t>SEGURO + GARANTIA</t>
  </si>
  <si>
    <t>RISCO</t>
  </si>
  <si>
    <t>TIPOS DE OBRA</t>
  </si>
  <si>
    <t>Contribuição Previdenciária sobre a receita bruta - 0% ou 4,50% - Desonerado</t>
  </si>
  <si>
    <t>Construção de Edifícios</t>
  </si>
  <si>
    <t>Construção de Rodovias e Ferrovias</t>
  </si>
  <si>
    <t xml:space="preserve">COMPOSIÇÕES </t>
  </si>
  <si>
    <t>Unidade</t>
  </si>
  <si>
    <t>H</t>
  </si>
  <si>
    <t>Servente com encargo complementares</t>
  </si>
  <si>
    <t>CHI</t>
  </si>
  <si>
    <t>Polidora de piso (politriz), peso de 100kg, diâmetro 450mm, motor elétrico, potencia de 4 HP - CHP diurno</t>
  </si>
  <si>
    <t>CHP</t>
  </si>
  <si>
    <t xml:space="preserve">Total = </t>
  </si>
  <si>
    <t xml:space="preserve">Pré-Moldado </t>
  </si>
  <si>
    <t>73990/001</t>
  </si>
  <si>
    <t xml:space="preserve">Armação CA-50 para 1m³ de concreto </t>
  </si>
  <si>
    <t>Lançamento, adensado e acabado.</t>
  </si>
  <si>
    <t>Forma para pilares em chapa de madeira compensada e=18mm</t>
  </si>
  <si>
    <t>COEFICIENTE</t>
  </si>
  <si>
    <t>DBI ACEITAVEIS</t>
  </si>
  <si>
    <t>m</t>
  </si>
  <si>
    <t>Eng. Civil = CREA SC: 134129-1</t>
  </si>
  <si>
    <t>Município de Riqueza</t>
  </si>
  <si>
    <t>Concreto fck 25MPa - Traço 1:2,3:2,7 (cimento/areia media/brita), preparo mecânico com betoneira</t>
  </si>
  <si>
    <t>Item 9.1</t>
  </si>
  <si>
    <t>BDI Aceitável</t>
  </si>
  <si>
    <t xml:space="preserve">Pavilhão Industrial </t>
  </si>
  <si>
    <t>Riqueza - SC</t>
  </si>
  <si>
    <t>Rua lindor José Pohlmann, Lote Urbano 340</t>
  </si>
  <si>
    <t xml:space="preserve">Composição </t>
  </si>
  <si>
    <t>Pré-Moldado</t>
  </si>
  <si>
    <t xml:space="preserve">Estrutura metálica em tesouras ou treliças, vão livre de 8m fornecimento e montagem </t>
  </si>
  <si>
    <t>Telhamento com telha de aço/alumínio e=0,5mm</t>
  </si>
  <si>
    <t>Calha em chapa de aço galvanizado</t>
  </si>
  <si>
    <t>Tubo de PVC para agua pluvial Dn 100mm</t>
  </si>
  <si>
    <t>Grelha de ferro para canaleta, largura 15cm</t>
  </si>
  <si>
    <t>4721 I.</t>
  </si>
  <si>
    <t>Polidora de piso (politriz), peso de 100kg, diâmetro 450mm, motor elétrico, potencia de 4 HP - CHI diurno</t>
  </si>
  <si>
    <t>Cortadora de piso 4 tempos a gasolina - CHI diurno</t>
  </si>
  <si>
    <t>Cortadora de piso 4 tempos a gasolina - CHP diurno</t>
  </si>
  <si>
    <t>4.1</t>
  </si>
  <si>
    <t>4.2</t>
  </si>
  <si>
    <t>4.3</t>
  </si>
  <si>
    <t>Polimento mecanizado e Cortes das juntas 5,00m x 5,00m</t>
  </si>
  <si>
    <t>Base</t>
  </si>
  <si>
    <t xml:space="preserve">Base </t>
  </si>
  <si>
    <t>Pré-moldado</t>
  </si>
  <si>
    <t xml:space="preserve">Formas </t>
  </si>
  <si>
    <t>Impermeabilização</t>
  </si>
  <si>
    <t xml:space="preserve">Piso </t>
  </si>
  <si>
    <t>Escquadrias</t>
  </si>
  <si>
    <t>Vergas e Contravergas</t>
  </si>
  <si>
    <t>Janelas</t>
  </si>
  <si>
    <t>Subtotal=</t>
  </si>
  <si>
    <t>Portas</t>
  </si>
  <si>
    <t>Subtotal =</t>
  </si>
  <si>
    <t>ISOPAINEL</t>
  </si>
  <si>
    <t>Cotação</t>
  </si>
  <si>
    <t xml:space="preserve">Isopainel 10cm </t>
  </si>
  <si>
    <t xml:space="preserve">Isopainel 15cm </t>
  </si>
  <si>
    <t xml:space="preserve">Isolamento de piso </t>
  </si>
  <si>
    <t xml:space="preserve">Instalação de Isopainel parede, espessura 15cm. </t>
  </si>
  <si>
    <t xml:space="preserve">Instalação de Isopainel parede e teto, espessura 10cm. </t>
  </si>
  <si>
    <t xml:space="preserve">Porta corrediça frigorifica 1,30m x 2,80m </t>
  </si>
  <si>
    <t xml:space="preserve">Porta corrediça frigorifica 2,00m x 2,80m </t>
  </si>
  <si>
    <t xml:space="preserve">Porta isoplana 0,80m x 2,10m </t>
  </si>
  <si>
    <t xml:space="preserve">Porta isoplana 0,90m x 2,10m </t>
  </si>
  <si>
    <t xml:space="preserve">Janelas com vidros 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</si>
  <si>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</si>
  <si>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</si>
  <si>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</si>
  <si>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</si>
  <si>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</si>
  <si>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</si>
  <si>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</si>
  <si>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</si>
  <si>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</si>
  <si>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6.4</t>
  </si>
  <si>
    <t>7.1</t>
  </si>
  <si>
    <t xml:space="preserve">Pedra brita n°1 para regularização, espessura media 5cm  </t>
  </si>
  <si>
    <t>4.4</t>
  </si>
  <si>
    <t xml:space="preserve">Preços com base na tabela SINAPI 09/2017 desonerado </t>
  </si>
  <si>
    <t>Mês 04</t>
  </si>
  <si>
    <t>Concreto fck 25Mpa - Traço 1:2,3:2,7 (cimento/areia media/Brita), Preparo mecânico com betoneira</t>
  </si>
  <si>
    <t>Piso em concreto com resistência de 25Mpa, adensado e regoado, espessura media de 8cm. Com malha estrutural</t>
  </si>
  <si>
    <t xml:space="preserve">Acessórios para montagem </t>
  </si>
  <si>
    <t>Porta giratória frigorifica 0,90m x 2,10m</t>
  </si>
  <si>
    <t>CUSTO UNITÁRIO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</si>
</sst>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0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1" xfId="0" applyBorder="1"/>
    <xf numFmtId="0" fontId="0" fillId="0" borderId="13" xfId="0" applyBorder="1"/>
    <xf numFmtId="0" fontId="0" fillId="0" borderId="14" xfId="0" applyBorder="1"/>
    <xf numFmtId="10" fontId="0" fillId="0" borderId="1" xfId="4" applyNumberFormat="1" applyFont="1" applyBorder="1"/>
    <xf numFmtId="10" fontId="0" fillId="0" borderId="1" xfId="0" applyNumberFormat="1" applyBorder="1"/>
    <xf numFmtId="10" fontId="0" fillId="0" borderId="7" xfId="0" applyNumberFormat="1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10" fontId="0" fillId="0" borderId="0" xfId="0" applyNumberForma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17" xfId="0" applyFont="1" applyBorder="1" applyAlignment="1">
      <alignment horizontal="right"/>
    </xf>
    <xf numFmtId="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6" xfId="0" applyFont="1" applyFill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64" fontId="3" fillId="0" borderId="0" xfId="3" applyFont="1" applyFill="1" applyBorder="1" applyAlignment="1">
      <alignment horizontal="right"/>
    </xf>
    <xf numFmtId="0" fontId="3" fillId="0" borderId="6" xfId="0" applyFont="1" applyFill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2" fontId="3" fillId="0" borderId="0" xfId="0" applyNumberFormat="1" applyFont="1"/>
    <xf numFmtId="0" fontId="3" fillId="0" borderId="1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 vertical="center"/>
    </xf>
    <xf numFmtId="0" fontId="3" fillId="0" borderId="0" xfId="4" applyNumberFormat="1" applyFont="1" applyFill="1" applyBorder="1" applyAlignment="1">
      <alignment horizontal="right" vertical="center"/>
    </xf>
    <xf numFmtId="0" fontId="3" fillId="0" borderId="0" xfId="4" applyNumberFormat="1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/>
    <xf numFmtId="0" fontId="3" fillId="0" borderId="11" xfId="0" applyFont="1" applyBorder="1" applyAlignment="1">
      <alignment horizontal="right"/>
    </xf>
    <xf numFmtId="164" fontId="3" fillId="0" borderId="12" xfId="3" applyFont="1" applyBorder="1" applyAlignment="1">
      <alignment horizontal="right"/>
    </xf>
    <xf numFmtId="0" fontId="3" fillId="0" borderId="11" xfId="0" applyFont="1" applyBorder="1"/>
    <xf numFmtId="0" fontId="3" fillId="0" borderId="12" xfId="0" applyFont="1" applyBorder="1" applyAlignment="1">
      <alignment horizontal="right"/>
    </xf>
    <xf numFmtId="0" fontId="3" fillId="0" borderId="13" xfId="0" applyFont="1" applyBorder="1"/>
    <xf numFmtId="0" fontId="3" fillId="0" borderId="14" xfId="0" applyFont="1" applyBorder="1" applyAlignment="1">
      <alignment horizontal="right"/>
    </xf>
    <xf numFmtId="0" fontId="3" fillId="0" borderId="14" xfId="0" applyFont="1" applyBorder="1"/>
    <xf numFmtId="0" fontId="3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43" fontId="3" fillId="0" borderId="0" xfId="0" applyNumberFormat="1" applyFont="1" applyBorder="1"/>
    <xf numFmtId="2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/>
    <xf numFmtId="2" fontId="3" fillId="0" borderId="0" xfId="0" applyNumberFormat="1" applyFont="1" applyBorder="1"/>
    <xf numFmtId="43" fontId="3" fillId="0" borderId="1" xfId="0" applyNumberFormat="1" applyFont="1" applyBorder="1" applyAlignment="1">
      <alignment horizontal="right"/>
    </xf>
    <xf numFmtId="43" fontId="3" fillId="0" borderId="1" xfId="0" applyNumberFormat="1" applyFont="1" applyBorder="1"/>
    <xf numFmtId="10" fontId="3" fillId="0" borderId="1" xfId="4" applyNumberFormat="1" applyFont="1" applyBorder="1"/>
    <xf numFmtId="10" fontId="3" fillId="0" borderId="1" xfId="0" applyNumberFormat="1" applyFont="1" applyBorder="1"/>
    <xf numFmtId="164" fontId="5" fillId="3" borderId="1" xfId="3" applyFont="1" applyFill="1" applyBorder="1"/>
    <xf numFmtId="164" fontId="6" fillId="2" borderId="1" xfId="3" applyFont="1" applyFill="1" applyBorder="1"/>
    <xf numFmtId="10" fontId="3" fillId="2" borderId="1" xfId="4" applyNumberFormat="1" applyFont="1" applyFill="1" applyBorder="1"/>
    <xf numFmtId="164" fontId="3" fillId="2" borderId="1" xfId="3" applyFont="1" applyFill="1" applyBorder="1"/>
    <xf numFmtId="10" fontId="3" fillId="0" borderId="12" xfId="0" applyNumberFormat="1" applyFont="1" applyBorder="1"/>
    <xf numFmtId="0" fontId="3" fillId="0" borderId="0" xfId="0" quotePrefix="1" applyFont="1" applyBorder="1"/>
    <xf numFmtId="0" fontId="5" fillId="0" borderId="0" xfId="0" applyFont="1" applyBorder="1" applyAlignment="1">
      <alignment horizontal="center" wrapText="1"/>
    </xf>
    <xf numFmtId="0" fontId="5" fillId="0" borderId="0" xfId="0" applyFont="1" applyAlignment="1"/>
    <xf numFmtId="43" fontId="3" fillId="0" borderId="14" xfId="0" applyNumberFormat="1" applyFont="1" applyBorder="1"/>
    <xf numFmtId="2" fontId="3" fillId="0" borderId="14" xfId="0" applyNumberFormat="1" applyFont="1" applyBorder="1" applyAlignment="1">
      <alignment horizontal="right"/>
    </xf>
    <xf numFmtId="10" fontId="3" fillId="0" borderId="14" xfId="0" applyNumberFormat="1" applyFont="1" applyBorder="1"/>
    <xf numFmtId="2" fontId="3" fillId="0" borderId="14" xfId="0" applyNumberFormat="1" applyFont="1" applyBorder="1"/>
    <xf numFmtId="10" fontId="3" fillId="0" borderId="15" xfId="0" applyNumberFormat="1" applyFont="1" applyBorder="1"/>
    <xf numFmtId="43" fontId="3" fillId="0" borderId="0" xfId="0" applyNumberFormat="1" applyFont="1"/>
    <xf numFmtId="2" fontId="3" fillId="0" borderId="0" xfId="0" applyNumberFormat="1" applyFont="1" applyAlignment="1">
      <alignment horizontal="right"/>
    </xf>
    <xf numFmtId="10" fontId="3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0" fontId="3" fillId="0" borderId="25" xfId="4" applyNumberFormat="1" applyFont="1" applyBorder="1"/>
    <xf numFmtId="10" fontId="3" fillId="2" borderId="25" xfId="0" applyNumberFormat="1" applyFont="1" applyFill="1" applyBorder="1"/>
    <xf numFmtId="0" fontId="5" fillId="0" borderId="9" xfId="0" applyFont="1" applyBorder="1" applyAlignment="1">
      <alignment horizontal="center" vertical="center" wrapText="1"/>
    </xf>
    <xf numFmtId="10" fontId="5" fillId="3" borderId="9" xfId="0" applyNumberFormat="1" applyFont="1" applyFill="1" applyBorder="1" applyAlignment="1">
      <alignment horizontal="center" vertical="top" wrapText="1"/>
    </xf>
    <xf numFmtId="10" fontId="3" fillId="0" borderId="9" xfId="4" applyNumberFormat="1" applyFont="1" applyBorder="1"/>
    <xf numFmtId="0" fontId="5" fillId="3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3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10" fontId="5" fillId="3" borderId="25" xfId="0" applyNumberFormat="1" applyFont="1" applyFill="1" applyBorder="1" applyAlignment="1">
      <alignment horizontal="center" vertical="center" wrapText="1"/>
    </xf>
    <xf numFmtId="164" fontId="3" fillId="0" borderId="0" xfId="3" applyFont="1" applyBorder="1"/>
    <xf numFmtId="164" fontId="6" fillId="0" borderId="1" xfId="3" applyFont="1" applyBorder="1" applyAlignment="1"/>
    <xf numFmtId="14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vertical="center"/>
    </xf>
    <xf numFmtId="2" fontId="3" fillId="0" borderId="9" xfId="0" applyNumberFormat="1" applyFont="1" applyBorder="1" applyAlignment="1">
      <alignment vertical="center"/>
    </xf>
    <xf numFmtId="2" fontId="3" fillId="0" borderId="2" xfId="0" applyNumberFormat="1" applyFont="1" applyBorder="1" applyAlignment="1"/>
    <xf numFmtId="2" fontId="3" fillId="0" borderId="9" xfId="0" applyNumberFormat="1" applyFont="1" applyBorder="1" applyAlignment="1"/>
    <xf numFmtId="2" fontId="3" fillId="0" borderId="20" xfId="0" applyNumberFormat="1" applyFont="1" applyBorder="1" applyAlignment="1"/>
    <xf numFmtId="2" fontId="3" fillId="0" borderId="21" xfId="0" applyNumberFormat="1" applyFont="1" applyBorder="1" applyAlignment="1"/>
    <xf numFmtId="43" fontId="3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3" fontId="3" fillId="0" borderId="1" xfId="3" applyNumberFormat="1" applyFont="1" applyBorder="1" applyAlignment="1">
      <alignment horizontal="right"/>
    </xf>
    <xf numFmtId="0" fontId="0" fillId="0" borderId="0" xfId="0" applyAlignment="1">
      <alignment horizontal="left"/>
    </xf>
    <xf numFmtId="4" fontId="0" fillId="0" borderId="0" xfId="0" applyNumberFormat="1"/>
    <xf numFmtId="4" fontId="3" fillId="0" borderId="17" xfId="0" applyNumberFormat="1" applyFont="1" applyBorder="1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25" xfId="0" applyBorder="1" applyAlignment="1"/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Fill="1" applyBorder="1"/>
    <xf numFmtId="0" fontId="5" fillId="0" borderId="0" xfId="0" applyFont="1" applyFill="1" applyBorder="1" applyAlignment="1"/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/>
    <xf numFmtId="4" fontId="0" fillId="0" borderId="1" xfId="0" applyNumberFormat="1" applyFont="1" applyBorder="1" applyProtection="1">
      <protection locked="0"/>
    </xf>
    <xf numFmtId="4" fontId="0" fillId="0" borderId="1" xfId="0" applyNumberFormat="1" applyFont="1" applyBorder="1" applyAlignment="1">
      <alignment wrapText="1"/>
    </xf>
    <xf numFmtId="0" fontId="0" fillId="0" borderId="6" xfId="0" applyFont="1" applyBorder="1" applyAlignment="1">
      <alignment vertical="center"/>
    </xf>
    <xf numFmtId="0" fontId="0" fillId="0" borderId="6" xfId="0" applyFont="1" applyBorder="1"/>
    <xf numFmtId="0" fontId="0" fillId="0" borderId="6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 vertical="center"/>
    </xf>
    <xf numFmtId="0" fontId="11" fillId="2" borderId="6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2" borderId="1" xfId="1" applyNumberFormat="1" applyFont="1" applyFill="1" applyBorder="1" applyAlignment="1">
      <alignment horizontal="center" vertical="center" wrapText="1"/>
    </xf>
    <xf numFmtId="4" fontId="11" fillId="2" borderId="7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4" fontId="11" fillId="0" borderId="0" xfId="1" applyNumberFormat="1" applyFont="1" applyFill="1" applyBorder="1" applyAlignment="1">
      <alignment horizontal="center" vertical="center"/>
    </xf>
    <xf numFmtId="4" fontId="11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/>
    </xf>
    <xf numFmtId="0" fontId="3" fillId="0" borderId="0" xfId="0" applyFont="1" applyBorder="1" applyAlignment="1"/>
    <xf numFmtId="0" fontId="3" fillId="0" borderId="6" xfId="0" applyFont="1" applyFill="1" applyBorder="1"/>
    <xf numFmtId="0" fontId="12" fillId="0" borderId="11" xfId="1" applyFont="1" applyFill="1" applyBorder="1" applyAlignment="1">
      <alignment horizontal="left" vertical="center"/>
    </xf>
    <xf numFmtId="0" fontId="11" fillId="0" borderId="12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/>
    </xf>
    <xf numFmtId="4" fontId="11" fillId="0" borderId="14" xfId="1" applyNumberFormat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17" xfId="0" applyNumberFormat="1" applyFont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3" fillId="0" borderId="0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right"/>
    </xf>
    <xf numFmtId="4" fontId="3" fillId="0" borderId="14" xfId="0" applyNumberFormat="1" applyFont="1" applyBorder="1"/>
    <xf numFmtId="4" fontId="3" fillId="0" borderId="0" xfId="0" applyNumberFormat="1" applyFont="1"/>
    <xf numFmtId="4" fontId="3" fillId="0" borderId="0" xfId="0" applyNumberFormat="1" applyFont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11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9" fontId="3" fillId="0" borderId="0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10" fontId="3" fillId="0" borderId="17" xfId="4" applyNumberFormat="1" applyFont="1" applyBorder="1" applyAlignment="1" applyProtection="1">
      <protection hidden="1"/>
    </xf>
    <xf numFmtId="10" fontId="3" fillId="0" borderId="1" xfId="4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6" xfId="0" applyFont="1" applyBorder="1" applyProtection="1">
      <protection locked="0"/>
    </xf>
    <xf numFmtId="0" fontId="10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11" fillId="2" borderId="8" xfId="1" applyFont="1" applyFill="1" applyBorder="1" applyAlignment="1" applyProtection="1">
      <alignment vertical="center"/>
      <protection locked="0"/>
    </xf>
    <xf numFmtId="0" fontId="12" fillId="0" borderId="9" xfId="1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3" fillId="2" borderId="6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protection locked="0"/>
    </xf>
    <xf numFmtId="10" fontId="3" fillId="0" borderId="22" xfId="4" applyNumberFormat="1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10" fontId="3" fillId="0" borderId="22" xfId="4" applyNumberFormat="1" applyFont="1" applyFill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10" fontId="3" fillId="0" borderId="0" xfId="4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10" fontId="3" fillId="0" borderId="0" xfId="4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11" xfId="0" applyFont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protection locked="0"/>
    </xf>
    <xf numFmtId="0" fontId="0" fillId="0" borderId="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0" fillId="0" borderId="15" xfId="0" applyFont="1" applyBorder="1" applyProtection="1">
      <protection locked="0"/>
    </xf>
    <xf numFmtId="14" fontId="3" fillId="0" borderId="11" xfId="0" applyNumberFormat="1" applyFont="1" applyBorder="1" applyProtection="1">
      <protection hidden="1"/>
    </xf>
    <xf numFmtId="14" fontId="12" fillId="0" borderId="11" xfId="0" applyNumberFormat="1" applyFont="1" applyBorder="1" applyProtection="1">
      <protection hidden="1"/>
    </xf>
    <xf numFmtId="14" fontId="10" fillId="0" borderId="0" xfId="0" applyNumberFormat="1" applyFont="1" applyProtection="1">
      <protection hidden="1"/>
    </xf>
    <xf numFmtId="14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right"/>
    </xf>
    <xf numFmtId="14" fontId="12" fillId="0" borderId="11" xfId="1" applyNumberFormat="1" applyFont="1" applyFill="1" applyBorder="1" applyAlignment="1">
      <alignment horizontal="left" vertical="center"/>
    </xf>
    <xf numFmtId="4" fontId="0" fillId="0" borderId="0" xfId="0" applyNumberFormat="1" applyAlignment="1"/>
    <xf numFmtId="14" fontId="0" fillId="0" borderId="11" xfId="0" applyNumberFormat="1" applyBorder="1"/>
    <xf numFmtId="4" fontId="0" fillId="0" borderId="1" xfId="0" applyNumberFormat="1" applyBorder="1" applyAlignment="1">
      <alignment horizontal="right"/>
    </xf>
    <xf numFmtId="44" fontId="3" fillId="0" borderId="0" xfId="0" applyNumberFormat="1" applyFont="1" applyAlignment="1">
      <alignment horizontal="right"/>
    </xf>
    <xf numFmtId="10" fontId="3" fillId="0" borderId="0" xfId="4" applyNumberFormat="1" applyFont="1" applyAlignment="1">
      <alignment horizontal="right"/>
    </xf>
    <xf numFmtId="0" fontId="3" fillId="0" borderId="1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2" borderId="1" xfId="3" applyFont="1" applyFill="1" applyBorder="1"/>
    <xf numFmtId="10" fontId="0" fillId="2" borderId="1" xfId="4" applyNumberFormat="1" applyFont="1" applyFill="1" applyBorder="1"/>
    <xf numFmtId="10" fontId="0" fillId="2" borderId="1" xfId="0" applyNumberFormat="1" applyFill="1" applyBorder="1"/>
    <xf numFmtId="164" fontId="0" fillId="5" borderId="1" xfId="3" applyFont="1" applyFill="1" applyBorder="1"/>
    <xf numFmtId="10" fontId="0" fillId="5" borderId="1" xfId="0" applyNumberFormat="1" applyFill="1" applyBorder="1"/>
    <xf numFmtId="4" fontId="0" fillId="0" borderId="1" xfId="0" applyNumberFormat="1" applyBorder="1"/>
    <xf numFmtId="10" fontId="0" fillId="2" borderId="7" xfId="4" applyNumberFormat="1" applyFont="1" applyFill="1" applyBorder="1"/>
    <xf numFmtId="0" fontId="0" fillId="2" borderId="10" xfId="0" applyFill="1" applyBorder="1" applyAlignment="1">
      <alignment horizontal="center"/>
    </xf>
    <xf numFmtId="4" fontId="0" fillId="0" borderId="10" xfId="0" applyNumberFormat="1" applyBorder="1"/>
    <xf numFmtId="164" fontId="0" fillId="2" borderId="10" xfId="3" applyFont="1" applyFill="1" applyBorder="1"/>
    <xf numFmtId="10" fontId="0" fillId="2" borderId="7" xfId="0" applyNumberFormat="1" applyFill="1" applyBorder="1"/>
    <xf numFmtId="0" fontId="0" fillId="0" borderId="0" xfId="0" applyFont="1" applyProtection="1">
      <protection hidden="1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protection hidden="1"/>
    </xf>
    <xf numFmtId="0" fontId="10" fillId="0" borderId="0" xfId="0" applyFont="1" applyBorder="1" applyAlignment="1" applyProtection="1">
      <protection hidden="1"/>
    </xf>
    <xf numFmtId="10" fontId="10" fillId="0" borderId="0" xfId="0" applyNumberFormat="1" applyFont="1" applyBorder="1" applyAlignment="1" applyProtection="1">
      <protection hidden="1"/>
    </xf>
    <xf numFmtId="10" fontId="10" fillId="0" borderId="0" xfId="0" applyNumberFormat="1" applyFont="1" applyBorder="1" applyProtection="1">
      <protection hidden="1"/>
    </xf>
    <xf numFmtId="0" fontId="8" fillId="0" borderId="0" xfId="0" applyFont="1" applyProtection="1">
      <protection hidden="1"/>
    </xf>
    <xf numFmtId="4" fontId="3" fillId="0" borderId="17" xfId="0" applyNumberFormat="1" applyFont="1" applyBorder="1" applyAlignment="1" applyProtection="1">
      <alignment horizontal="left"/>
      <protection hidden="1"/>
    </xf>
    <xf numFmtId="10" fontId="3" fillId="0" borderId="18" xfId="0" applyNumberFormat="1" applyFont="1" applyBorder="1" applyAlignment="1" applyProtection="1">
      <alignment horizontal="left"/>
      <protection hidden="1"/>
    </xf>
    <xf numFmtId="4" fontId="3" fillId="0" borderId="17" xfId="0" applyNumberFormat="1" applyFont="1" applyBorder="1" applyAlignment="1" applyProtection="1">
      <alignment vertical="center" wrapText="1"/>
      <protection hidden="1"/>
    </xf>
    <xf numFmtId="4" fontId="3" fillId="0" borderId="17" xfId="0" applyNumberFormat="1" applyFont="1" applyBorder="1" applyAlignment="1" applyProtection="1">
      <alignment horizontal="right"/>
      <protection hidden="1"/>
    </xf>
    <xf numFmtId="4" fontId="3" fillId="0" borderId="17" xfId="0" applyNumberFormat="1" applyFont="1" applyFill="1" applyBorder="1" applyAlignment="1" applyProtection="1">
      <alignment horizontal="left"/>
      <protection hidden="1"/>
    </xf>
    <xf numFmtId="4" fontId="3" fillId="0" borderId="17" xfId="0" applyNumberFormat="1" applyFont="1" applyFill="1" applyBorder="1" applyAlignment="1" applyProtection="1">
      <alignment horizontal="right"/>
      <protection hidden="1"/>
    </xf>
    <xf numFmtId="4" fontId="3" fillId="0" borderId="1" xfId="0" applyNumberFormat="1" applyFont="1" applyFill="1" applyBorder="1" applyAlignment="1" applyProtection="1">
      <protection hidden="1"/>
    </xf>
    <xf numFmtId="4" fontId="3" fillId="0" borderId="1" xfId="0" applyNumberFormat="1" applyFont="1" applyFill="1" applyBorder="1" applyAlignment="1" applyProtection="1">
      <alignment horizontal="right"/>
      <protection hidden="1"/>
    </xf>
    <xf numFmtId="164" fontId="3" fillId="0" borderId="9" xfId="3" applyFont="1" applyBorder="1" applyAlignment="1" applyProtection="1">
      <alignment horizontal="right"/>
      <protection hidden="1"/>
    </xf>
    <xf numFmtId="4" fontId="3" fillId="0" borderId="1" xfId="0" applyNumberFormat="1" applyFont="1" applyFill="1" applyBorder="1" applyAlignment="1" applyProtection="1">
      <alignment horizontal="left" wrapText="1"/>
      <protection hidden="1"/>
    </xf>
    <xf numFmtId="4" fontId="3" fillId="0" borderId="17" xfId="0" applyNumberFormat="1" applyFont="1" applyFill="1" applyBorder="1" applyAlignment="1" applyProtection="1">
      <alignment wrapText="1"/>
      <protection hidden="1"/>
    </xf>
    <xf numFmtId="0" fontId="3" fillId="0" borderId="1" xfId="0" applyFont="1" applyFill="1" applyBorder="1" applyAlignment="1" applyProtection="1">
      <alignment horizontal="left"/>
      <protection hidden="1"/>
    </xf>
    <xf numFmtId="0" fontId="3" fillId="0" borderId="1" xfId="0" applyFont="1" applyFill="1" applyBorder="1" applyAlignment="1" applyProtection="1">
      <alignment horizontal="right"/>
      <protection hidden="1"/>
    </xf>
    <xf numFmtId="4" fontId="3" fillId="0" borderId="1" xfId="0" applyNumberFormat="1" applyFont="1" applyBorder="1" applyAlignment="1" applyProtection="1">
      <alignment vertical="center" wrapText="1"/>
      <protection hidden="1"/>
    </xf>
    <xf numFmtId="4" fontId="3" fillId="0" borderId="1" xfId="0" applyNumberFormat="1" applyFont="1" applyBorder="1" applyAlignment="1" applyProtection="1">
      <alignment horizontal="right"/>
      <protection hidden="1"/>
    </xf>
    <xf numFmtId="4" fontId="3" fillId="0" borderId="17" xfId="0" applyNumberFormat="1" applyFont="1" applyBorder="1" applyAlignment="1" applyProtection="1">
      <alignment wrapText="1"/>
      <protection hidden="1"/>
    </xf>
    <xf numFmtId="4" fontId="3" fillId="0" borderId="1" xfId="0" applyNumberFormat="1" applyFont="1" applyBorder="1" applyAlignment="1" applyProtection="1">
      <alignment wrapText="1"/>
      <protection hidden="1"/>
    </xf>
    <xf numFmtId="164" fontId="3" fillId="0" borderId="28" xfId="3" applyFont="1" applyBorder="1" applyAlignment="1" applyProtection="1">
      <alignment horizontal="right"/>
      <protection hidden="1"/>
    </xf>
    <xf numFmtId="4" fontId="3" fillId="0" borderId="17" xfId="0" applyNumberFormat="1" applyFont="1" applyBorder="1" applyAlignment="1" applyProtection="1">
      <alignment horizontal="left" wrapText="1"/>
      <protection hidden="1"/>
    </xf>
    <xf numFmtId="4" fontId="3" fillId="0" borderId="1" xfId="0" applyNumberFormat="1" applyFont="1" applyBorder="1" applyAlignment="1" applyProtection="1">
      <alignment horizontal="left" wrapText="1"/>
      <protection hidden="1"/>
    </xf>
    <xf numFmtId="164" fontId="3" fillId="0" borderId="7" xfId="3" applyFont="1" applyBorder="1" applyAlignment="1" applyProtection="1">
      <alignment horizontal="right"/>
      <protection hidden="1"/>
    </xf>
    <xf numFmtId="164" fontId="3" fillId="2" borderId="7" xfId="0" applyNumberFormat="1" applyFont="1" applyFill="1" applyBorder="1" applyAlignment="1" applyProtection="1">
      <alignment horizontal="right"/>
      <protection hidden="1"/>
    </xf>
    <xf numFmtId="4" fontId="3" fillId="0" borderId="1" xfId="0" applyNumberFormat="1" applyFont="1" applyFill="1" applyBorder="1" applyAlignment="1" applyProtection="1">
      <alignment horizontal="right" vertical="center"/>
      <protection hidden="1"/>
    </xf>
    <xf numFmtId="4" fontId="3" fillId="0" borderId="1" xfId="0" applyNumberFormat="1" applyFont="1" applyBorder="1" applyAlignment="1" applyProtection="1">
      <alignment horizontal="right" vertical="center"/>
      <protection hidden="1"/>
    </xf>
    <xf numFmtId="4" fontId="0" fillId="0" borderId="7" xfId="0" applyNumberFormat="1" applyFont="1" applyBorder="1" applyProtection="1">
      <protection hidden="1"/>
    </xf>
    <xf numFmtId="4" fontId="7" fillId="5" borderId="7" xfId="0" applyNumberFormat="1" applyFont="1" applyFill="1" applyBorder="1" applyProtection="1">
      <protection hidden="1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center" vertical="center" wrapText="1"/>
      <protection hidden="1"/>
    </xf>
    <xf numFmtId="10" fontId="5" fillId="0" borderId="34" xfId="0" applyNumberFormat="1" applyFont="1" applyFill="1" applyBorder="1" applyAlignment="1" applyProtection="1">
      <alignment horizontal="center" vertical="center"/>
      <protection hidden="1"/>
    </xf>
    <xf numFmtId="10" fontId="5" fillId="0" borderId="35" xfId="0" applyNumberFormat="1" applyFont="1" applyFill="1" applyBorder="1" applyAlignment="1" applyProtection="1">
      <alignment horizontal="center" vertical="center"/>
      <protection hidden="1"/>
    </xf>
    <xf numFmtId="10" fontId="5" fillId="0" borderId="28" xfId="0" applyNumberFormat="1" applyFont="1" applyFill="1" applyBorder="1" applyAlignment="1" applyProtection="1">
      <alignment horizontal="center" vertical="center"/>
      <protection hidden="1"/>
    </xf>
    <xf numFmtId="10" fontId="5" fillId="0" borderId="36" xfId="0" applyNumberFormat="1" applyFont="1" applyFill="1" applyBorder="1" applyAlignment="1" applyProtection="1">
      <alignment horizontal="center" vertical="center"/>
      <protection hidden="1"/>
    </xf>
    <xf numFmtId="10" fontId="5" fillId="0" borderId="0" xfId="0" applyNumberFormat="1" applyFont="1" applyFill="1" applyBorder="1" applyAlignment="1" applyProtection="1">
      <alignment horizontal="center" vertical="center"/>
      <protection hidden="1"/>
    </xf>
    <xf numFmtId="10" fontId="5" fillId="0" borderId="12" xfId="0" applyNumberFormat="1" applyFont="1" applyFill="1" applyBorder="1" applyAlignment="1" applyProtection="1">
      <alignment horizontal="center" vertical="center"/>
      <protection hidden="1"/>
    </xf>
    <xf numFmtId="10" fontId="5" fillId="0" borderId="22" xfId="0" applyNumberFormat="1" applyFont="1" applyFill="1" applyBorder="1" applyAlignment="1" applyProtection="1">
      <alignment horizontal="center" vertical="center"/>
      <protection hidden="1"/>
    </xf>
    <xf numFmtId="10" fontId="5" fillId="0" borderId="23" xfId="0" applyNumberFormat="1" applyFont="1" applyFill="1" applyBorder="1" applyAlignment="1" applyProtection="1">
      <alignment horizontal="center" vertical="center"/>
      <protection hidden="1"/>
    </xf>
    <xf numFmtId="10" fontId="5" fillId="0" borderId="38" xfId="0" applyNumberFormat="1" applyFont="1" applyFill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11" fillId="0" borderId="11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1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12" fillId="0" borderId="1" xfId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 hidden="1"/>
    </xf>
    <xf numFmtId="0" fontId="11" fillId="2" borderId="2" xfId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8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164" fontId="3" fillId="2" borderId="1" xfId="3" applyFont="1" applyFill="1" applyBorder="1" applyAlignment="1">
      <alignment horizontal="left"/>
    </xf>
    <xf numFmtId="164" fontId="3" fillId="2" borderId="7" xfId="3" applyFont="1" applyFill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22" xfId="0" applyFont="1" applyBorder="1" applyAlignment="1" applyProtection="1">
      <alignment horizontal="left"/>
      <protection hidden="1"/>
    </xf>
    <xf numFmtId="0" fontId="3" fillId="0" borderId="23" xfId="0" applyFont="1" applyBorder="1" applyAlignment="1" applyProtection="1">
      <alignment horizontal="left"/>
      <protection hidden="1"/>
    </xf>
    <xf numFmtId="0" fontId="3" fillId="0" borderId="24" xfId="0" applyFont="1" applyBorder="1" applyAlignment="1" applyProtection="1">
      <alignment horizontal="left"/>
      <protection hidden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left"/>
      <protection hidden="1"/>
    </xf>
    <xf numFmtId="0" fontId="3" fillId="0" borderId="2" xfId="0" applyFont="1" applyBorder="1" applyAlignment="1" applyProtection="1">
      <alignment horizontal="left"/>
      <protection hidden="1"/>
    </xf>
    <xf numFmtId="0" fontId="3" fillId="0" borderId="9" xfId="0" applyFont="1" applyBorder="1" applyAlignment="1" applyProtection="1">
      <alignment horizontal="left"/>
      <protection hidden="1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 applyProtection="1">
      <alignment horizontal="left" wrapText="1"/>
      <protection hidden="1"/>
    </xf>
    <xf numFmtId="0" fontId="3" fillId="0" borderId="7" xfId="0" applyFont="1" applyBorder="1" applyAlignment="1" applyProtection="1">
      <alignment horizontal="left" wrapText="1"/>
      <protection hidden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0" fillId="4" borderId="8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2" fontId="3" fillId="0" borderId="27" xfId="0" applyNumberFormat="1" applyFont="1" applyBorder="1" applyAlignment="1">
      <alignment horizontal="left"/>
    </xf>
    <xf numFmtId="2" fontId="3" fillId="0" borderId="20" xfId="0" applyNumberFormat="1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3" fontId="3" fillId="0" borderId="4" xfId="0" applyNumberFormat="1" applyFont="1" applyBorder="1" applyAlignment="1">
      <alignment horizontal="left"/>
    </xf>
    <xf numFmtId="43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0" fontId="3" fillId="0" borderId="25" xfId="0" applyNumberFormat="1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43" fontId="5" fillId="0" borderId="1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left" vertical="center"/>
    </xf>
    <xf numFmtId="0" fontId="3" fillId="3" borderId="6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7" xfId="0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5">
    <cellStyle name="Moeda" xfId="3" builtinId="4"/>
    <cellStyle name="Normal" xfId="0" builtinId="0"/>
    <cellStyle name="Normal 2" xfId="1"/>
    <cellStyle name="Porcentagem" xfId="4" builtinId="5"/>
    <cellStyle name="Vírgula 2" xfId="2"/>
  </cellStyles>
  <dxfs count="22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3" tint="0.59996337778862885"/>
        </patternFill>
      </fill>
    </dxf>
    <dxf>
      <font>
        <color theme="0"/>
      </font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30480</xdr:colOff>
      <xdr:row>18</xdr:row>
      <xdr:rowOff>7620</xdr:rowOff>
    </xdr:from>
    <xdr:ext cx="3252429" cy="34221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1AFDEFD0-75F1-4366-AE36-6450A5AA4C67}"/>
                </a:ext>
              </a:extLst>
            </xdr:cNvPr>
            <xdr:cNvSpPr txBox="1"/>
          </xdr:nvSpPr>
          <xdr:spPr>
            <a:xfrm>
              <a:off x="2209800" y="3368040"/>
              <a:ext cx="3252429" cy="3422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050" b="0" i="1">
                        <a:latin typeface="Cambria Math" panose="02040503050406030204" pitchFamily="18" charset="0"/>
                      </a:rPr>
                      <m:t>𝐵𝐷𝐼</m:t>
                    </m:r>
                    <m:r>
                      <a:rPr lang="pt-BR" sz="105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pt-BR" sz="105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pt-BR" sz="105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pt-BR" sz="105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r>
                              <a:rPr lang="pt-BR" sz="1050" b="0" i="1">
                                <a:latin typeface="Cambria Math" panose="02040503050406030204" pitchFamily="18" charset="0"/>
                              </a:rPr>
                              <m:t>𝐴𝐶</m:t>
                            </m:r>
                            <m:r>
                              <a:rPr lang="pt-BR" sz="1050" b="0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pt-BR" sz="1050" b="0" i="1">
                                <a:latin typeface="Cambria Math" panose="02040503050406030204" pitchFamily="18" charset="0"/>
                              </a:rPr>
                              <m:t>𝑆</m:t>
                            </m:r>
                            <m:r>
                              <a:rPr lang="pt-BR" sz="1050" b="0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pt-BR" sz="1050" b="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  <m:r>
                              <a:rPr lang="pt-BR" sz="1050" b="0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pt-BR" sz="1050" b="0" i="1">
                                <a:latin typeface="Cambria Math" panose="02040503050406030204" pitchFamily="18" charset="0"/>
                              </a:rPr>
                              <m:t>𝐺</m:t>
                            </m:r>
                          </m:e>
                        </m:d>
                        <m:r>
                          <a:rPr lang="pt-BR" sz="105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d>
                          <m:dPr>
                            <m:ctrlPr>
                              <a:rPr lang="pt-BR" sz="105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pt-BR" sz="105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r>
                              <a:rPr lang="pt-BR" sz="1050" b="0" i="1">
                                <a:latin typeface="Cambria Math" panose="02040503050406030204" pitchFamily="18" charset="0"/>
                              </a:rPr>
                              <m:t>𝐷𝐹</m:t>
                            </m:r>
                          </m:e>
                        </m:d>
                        <m:r>
                          <a:rPr lang="pt-BR" sz="105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pt-BR" sz="1050" b="0" i="1">
                            <a:latin typeface="Cambria Math" panose="02040503050406030204" pitchFamily="18" charset="0"/>
                          </a:rPr>
                          <m:t>(1+</m:t>
                        </m:r>
                        <m:r>
                          <a:rPr lang="pt-BR" sz="105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lang="pt-BR" sz="1050" b="0" i="1">
                            <a:latin typeface="Cambria Math" panose="02040503050406030204" pitchFamily="18" charset="0"/>
                          </a:rPr>
                          <m:t>)</m:t>
                        </m:r>
                      </m:num>
                      <m:den>
                        <m:r>
                          <a:rPr lang="pt-BR" sz="1050" b="0" i="1">
                            <a:latin typeface="Cambria Math" panose="02040503050406030204" pitchFamily="18" charset="0"/>
                          </a:rPr>
                          <m:t>(1−</m:t>
                        </m:r>
                        <m:r>
                          <a:rPr lang="pt-BR" sz="1050" b="0" i="1">
                            <a:latin typeface="Cambria Math" panose="02040503050406030204" pitchFamily="18" charset="0"/>
                          </a:rPr>
                          <m:t>𝐼</m:t>
                        </m:r>
                        <m:r>
                          <a:rPr lang="pt-BR" sz="1050" b="0" i="1">
                            <a:latin typeface="Cambria Math" panose="02040503050406030204" pitchFamily="18" charset="0"/>
                          </a:rPr>
                          <m:t>)</m:t>
                        </m:r>
                      </m:den>
                    </m:f>
                    <m:r>
                      <a:rPr lang="pt-BR" sz="1050" b="0" i="1">
                        <a:latin typeface="Cambria Math" panose="02040503050406030204" pitchFamily="18" charset="0"/>
                      </a:rPr>
                      <m:t> −1</m:t>
                    </m:r>
                  </m:oMath>
                </m:oMathPara>
              </a14:m>
              <a:endParaRPr lang="pt-BR" sz="1050"/>
            </a:p>
          </xdr:txBody>
        </xdr:sp>
      </mc:Choice>
      <mc:Fallback xmlns="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1AFDEFD0-75F1-4366-AE36-6450A5AA4C67}"/>
                </a:ext>
              </a:extLst>
            </xdr:cNvPr>
            <xdr:cNvSpPr txBox="1"/>
          </xdr:nvSpPr>
          <xdr:spPr>
            <a:xfrm>
              <a:off x="2209800" y="3368040"/>
              <a:ext cx="3252429" cy="3422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050" b="0" i="0">
                  <a:latin typeface="Cambria Math" panose="02040503050406030204" pitchFamily="18" charset="0"/>
                </a:rPr>
                <a:t>𝐵𝐷𝐼=  ((1+𝐴𝐶+𝑆+𝑅+𝐺)</a:t>
              </a:r>
              <a:r>
                <a:rPr lang="pt-BR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pt-BR" sz="1050" b="0" i="0">
                  <a:latin typeface="Cambria Math" panose="02040503050406030204" pitchFamily="18" charset="0"/>
                </a:rPr>
                <a:t>1+𝐷𝐹)</a:t>
              </a:r>
              <a:r>
                <a:rPr lang="pt-BR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pt-BR" sz="1050" b="0" i="0">
                  <a:latin typeface="Cambria Math" panose="02040503050406030204" pitchFamily="18" charset="0"/>
                </a:rPr>
                <a:t>(1+𝐿))/((1−𝐼))  −1</a:t>
              </a:r>
              <a:endParaRPr lang="pt-BR" sz="105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4</xdr:col>
      <xdr:colOff>177252</xdr:colOff>
      <xdr:row>10</xdr:row>
      <xdr:rowOff>7620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4B1F1C0B-3D1B-4ECE-A2AD-ED4A973E8EA9}"/>
            </a:ext>
          </a:extLst>
        </xdr:cNvPr>
        <xdr:cNvSpPr/>
      </xdr:nvSpPr>
      <xdr:spPr>
        <a:xfrm>
          <a:off x="3200400" y="1645920"/>
          <a:ext cx="177252" cy="190500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4</xdr:col>
      <xdr:colOff>513469</xdr:colOff>
      <xdr:row>8</xdr:row>
      <xdr:rowOff>179949</xdr:rowOff>
    </xdr:from>
    <xdr:to>
      <xdr:col>5</xdr:col>
      <xdr:colOff>81121</xdr:colOff>
      <xdr:row>10</xdr:row>
      <xdr:rowOff>5862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DB455D5F-27DB-415F-A0AB-DEF0EC98EF02}"/>
            </a:ext>
          </a:extLst>
        </xdr:cNvPr>
        <xdr:cNvSpPr/>
      </xdr:nvSpPr>
      <xdr:spPr>
        <a:xfrm>
          <a:off x="3561469" y="1633611"/>
          <a:ext cx="177252" cy="189328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5</xdr:col>
      <xdr:colOff>431407</xdr:colOff>
      <xdr:row>8</xdr:row>
      <xdr:rowOff>179949</xdr:rowOff>
    </xdr:from>
    <xdr:to>
      <xdr:col>5</xdr:col>
      <xdr:colOff>608659</xdr:colOff>
      <xdr:row>10</xdr:row>
      <xdr:rowOff>5862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id="{EC606FAA-0CD8-4F87-B627-1BA218DDE2BC}"/>
            </a:ext>
          </a:extLst>
        </xdr:cNvPr>
        <xdr:cNvSpPr/>
      </xdr:nvSpPr>
      <xdr:spPr>
        <a:xfrm>
          <a:off x="4089007" y="1633611"/>
          <a:ext cx="177252" cy="189328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6</xdr:col>
      <xdr:colOff>343484</xdr:colOff>
      <xdr:row>8</xdr:row>
      <xdr:rowOff>179949</xdr:rowOff>
    </xdr:from>
    <xdr:to>
      <xdr:col>6</xdr:col>
      <xdr:colOff>520736</xdr:colOff>
      <xdr:row>10</xdr:row>
      <xdr:rowOff>5862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id="{87B0570C-7702-42EC-962B-62ED84B39EF0}"/>
            </a:ext>
          </a:extLst>
        </xdr:cNvPr>
        <xdr:cNvSpPr/>
      </xdr:nvSpPr>
      <xdr:spPr>
        <a:xfrm>
          <a:off x="4610684" y="1633611"/>
          <a:ext cx="177252" cy="189328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7</xdr:col>
      <xdr:colOff>249700</xdr:colOff>
      <xdr:row>8</xdr:row>
      <xdr:rowOff>179949</xdr:rowOff>
    </xdr:from>
    <xdr:to>
      <xdr:col>7</xdr:col>
      <xdr:colOff>426952</xdr:colOff>
      <xdr:row>10</xdr:row>
      <xdr:rowOff>5862</xdr:rowOff>
    </xdr:to>
    <xdr:sp macro="" textlink="">
      <xdr:nvSpPr>
        <xdr:cNvPr id="18" name="Retângulo 17">
          <a:extLst>
            <a:ext uri="{FF2B5EF4-FFF2-40B4-BE49-F238E27FC236}">
              <a16:creationId xmlns:a16="http://schemas.microsoft.com/office/drawing/2014/main" id="{3E809688-55C2-4DB4-B42A-33255259A705}"/>
            </a:ext>
          </a:extLst>
        </xdr:cNvPr>
        <xdr:cNvSpPr/>
      </xdr:nvSpPr>
      <xdr:spPr>
        <a:xfrm>
          <a:off x="5126500" y="1633611"/>
          <a:ext cx="177252" cy="189328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8</xdr:col>
      <xdr:colOff>161777</xdr:colOff>
      <xdr:row>8</xdr:row>
      <xdr:rowOff>179949</xdr:rowOff>
    </xdr:from>
    <xdr:to>
      <xdr:col>8</xdr:col>
      <xdr:colOff>339029</xdr:colOff>
      <xdr:row>10</xdr:row>
      <xdr:rowOff>5862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53AB79D4-7D2C-4BDE-B9B4-F36E147CA336}"/>
            </a:ext>
          </a:extLst>
        </xdr:cNvPr>
        <xdr:cNvSpPr/>
      </xdr:nvSpPr>
      <xdr:spPr>
        <a:xfrm>
          <a:off x="5648177" y="1633611"/>
          <a:ext cx="177252" cy="189328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9</xdr:col>
      <xdr:colOff>73853</xdr:colOff>
      <xdr:row>8</xdr:row>
      <xdr:rowOff>179948</xdr:rowOff>
    </xdr:from>
    <xdr:to>
      <xdr:col>9</xdr:col>
      <xdr:colOff>251105</xdr:colOff>
      <xdr:row>10</xdr:row>
      <xdr:rowOff>5861</xdr:rowOff>
    </xdr:to>
    <xdr:sp macro="" textlink="">
      <xdr:nvSpPr>
        <xdr:cNvPr id="75" name="Retângulo 74">
          <a:extLst>
            <a:ext uri="{FF2B5EF4-FFF2-40B4-BE49-F238E27FC236}">
              <a16:creationId xmlns:a16="http://schemas.microsoft.com/office/drawing/2014/main" id="{B68A12A6-A948-41A0-A75A-D2EED55F2D63}"/>
            </a:ext>
          </a:extLst>
        </xdr:cNvPr>
        <xdr:cNvSpPr/>
      </xdr:nvSpPr>
      <xdr:spPr>
        <a:xfrm>
          <a:off x="5560253" y="1633610"/>
          <a:ext cx="177252" cy="189328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 editAs="oneCell">
    <xdr:from>
      <xdr:col>2</xdr:col>
      <xdr:colOff>259080</xdr:colOff>
      <xdr:row>16</xdr:row>
      <xdr:rowOff>7620</xdr:rowOff>
    </xdr:from>
    <xdr:to>
      <xdr:col>3</xdr:col>
      <xdr:colOff>335280</xdr:colOff>
      <xdr:row>19</xdr:row>
      <xdr:rowOff>137160</xdr:rowOff>
    </xdr:to>
    <xdr:pic>
      <xdr:nvPicPr>
        <xdr:cNvPr id="77" name="Imagem 1">
          <a:extLst>
            <a:ext uri="{FF2B5EF4-FFF2-40B4-BE49-F238E27FC236}">
              <a16:creationId xmlns:a16="http://schemas.microsoft.com/office/drawing/2014/main" id="{6249AFA3-595F-4F16-A543-05DECA3FB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8280" y="2933700"/>
          <a:ext cx="68580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266700</xdr:colOff>
      <xdr:row>16</xdr:row>
      <xdr:rowOff>7620</xdr:rowOff>
    </xdr:from>
    <xdr:to>
      <xdr:col>5</xdr:col>
      <xdr:colOff>350520</xdr:colOff>
      <xdr:row>19</xdr:row>
      <xdr:rowOff>129540</xdr:rowOff>
    </xdr:to>
    <xdr:pic>
      <xdr:nvPicPr>
        <xdr:cNvPr id="78" name="Imagem 20">
          <a:extLst>
            <a:ext uri="{FF2B5EF4-FFF2-40B4-BE49-F238E27FC236}">
              <a16:creationId xmlns:a16="http://schemas.microsoft.com/office/drawing/2014/main" id="{61552B08-DD89-4AF8-9467-9D9FD5E46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933700"/>
          <a:ext cx="6934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274320</xdr:colOff>
      <xdr:row>16</xdr:row>
      <xdr:rowOff>7620</xdr:rowOff>
    </xdr:from>
    <xdr:to>
      <xdr:col>7</xdr:col>
      <xdr:colOff>350520</xdr:colOff>
      <xdr:row>19</xdr:row>
      <xdr:rowOff>129540</xdr:rowOff>
    </xdr:to>
    <xdr:pic>
      <xdr:nvPicPr>
        <xdr:cNvPr id="79" name="Imagem 21">
          <a:extLst>
            <a:ext uri="{FF2B5EF4-FFF2-40B4-BE49-F238E27FC236}">
              <a16:creationId xmlns:a16="http://schemas.microsoft.com/office/drawing/2014/main" id="{5EBC8F37-C2ED-44A9-AEDC-8F42A6782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1920" y="2933700"/>
          <a:ext cx="6858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281940</xdr:colOff>
      <xdr:row>16</xdr:row>
      <xdr:rowOff>7620</xdr:rowOff>
    </xdr:from>
    <xdr:to>
      <xdr:col>9</xdr:col>
      <xdr:colOff>358140</xdr:colOff>
      <xdr:row>19</xdr:row>
      <xdr:rowOff>129540</xdr:rowOff>
    </xdr:to>
    <xdr:pic>
      <xdr:nvPicPr>
        <xdr:cNvPr id="80" name="Imagem 22">
          <a:extLst>
            <a:ext uri="{FF2B5EF4-FFF2-40B4-BE49-F238E27FC236}">
              <a16:creationId xmlns:a16="http://schemas.microsoft.com/office/drawing/2014/main" id="{3CCA4107-C2C1-441E-A88A-4D5D44226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8740" y="2933700"/>
          <a:ext cx="6858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59</xdr:row>
      <xdr:rowOff>0</xdr:rowOff>
    </xdr:from>
    <xdr:to>
      <xdr:col>4</xdr:col>
      <xdr:colOff>177252</xdr:colOff>
      <xdr:row>60</xdr:row>
      <xdr:rowOff>7620</xdr:rowOff>
    </xdr:to>
    <xdr:sp macro="" textlink="">
      <xdr:nvSpPr>
        <xdr:cNvPr id="13" name="Retângulo 12">
          <a:extLst>
            <a:ext uri="{FF2B5EF4-FFF2-40B4-BE49-F238E27FC236}">
              <a16:creationId xmlns:a16="http://schemas.microsoft.com/office/drawing/2014/main" id="{EC2D228A-3A14-479E-8824-FDCF38425555}"/>
            </a:ext>
          </a:extLst>
        </xdr:cNvPr>
        <xdr:cNvSpPr/>
      </xdr:nvSpPr>
      <xdr:spPr>
        <a:xfrm>
          <a:off x="2438400" y="1645920"/>
          <a:ext cx="177252" cy="190500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4</xdr:col>
      <xdr:colOff>513469</xdr:colOff>
      <xdr:row>58</xdr:row>
      <xdr:rowOff>179949</xdr:rowOff>
    </xdr:from>
    <xdr:to>
      <xdr:col>5</xdr:col>
      <xdr:colOff>81121</xdr:colOff>
      <xdr:row>60</xdr:row>
      <xdr:rowOff>5862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id="{AB172AB1-D73B-414C-ADF5-3C4574318A18}"/>
            </a:ext>
          </a:extLst>
        </xdr:cNvPr>
        <xdr:cNvSpPr/>
      </xdr:nvSpPr>
      <xdr:spPr>
        <a:xfrm>
          <a:off x="2951869" y="1642989"/>
          <a:ext cx="177252" cy="191673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5</xdr:col>
      <xdr:colOff>431407</xdr:colOff>
      <xdr:row>58</xdr:row>
      <xdr:rowOff>179949</xdr:rowOff>
    </xdr:from>
    <xdr:to>
      <xdr:col>5</xdr:col>
      <xdr:colOff>608659</xdr:colOff>
      <xdr:row>60</xdr:row>
      <xdr:rowOff>5862</xdr:rowOff>
    </xdr:to>
    <xdr:sp macro="" textlink="">
      <xdr:nvSpPr>
        <xdr:cNvPr id="16" name="Retângulo 15">
          <a:extLst>
            <a:ext uri="{FF2B5EF4-FFF2-40B4-BE49-F238E27FC236}">
              <a16:creationId xmlns:a16="http://schemas.microsoft.com/office/drawing/2014/main" id="{1D9C4E0B-C01C-4ED2-B70F-C67F1DA889E4}"/>
            </a:ext>
          </a:extLst>
        </xdr:cNvPr>
        <xdr:cNvSpPr/>
      </xdr:nvSpPr>
      <xdr:spPr>
        <a:xfrm>
          <a:off x="3479407" y="1642989"/>
          <a:ext cx="177252" cy="191673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6</xdr:col>
      <xdr:colOff>343484</xdr:colOff>
      <xdr:row>58</xdr:row>
      <xdr:rowOff>179949</xdr:rowOff>
    </xdr:from>
    <xdr:to>
      <xdr:col>6</xdr:col>
      <xdr:colOff>520736</xdr:colOff>
      <xdr:row>60</xdr:row>
      <xdr:rowOff>5862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id="{2249B16A-63A3-4D80-81E6-29CA17E17CC0}"/>
            </a:ext>
          </a:extLst>
        </xdr:cNvPr>
        <xdr:cNvSpPr/>
      </xdr:nvSpPr>
      <xdr:spPr>
        <a:xfrm>
          <a:off x="4001084" y="1642989"/>
          <a:ext cx="177252" cy="191673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7</xdr:col>
      <xdr:colOff>249700</xdr:colOff>
      <xdr:row>58</xdr:row>
      <xdr:rowOff>179949</xdr:rowOff>
    </xdr:from>
    <xdr:to>
      <xdr:col>7</xdr:col>
      <xdr:colOff>426952</xdr:colOff>
      <xdr:row>60</xdr:row>
      <xdr:rowOff>5862</xdr:rowOff>
    </xdr:to>
    <xdr:sp macro="" textlink="">
      <xdr:nvSpPr>
        <xdr:cNvPr id="19" name="Retângulo 18">
          <a:extLst>
            <a:ext uri="{FF2B5EF4-FFF2-40B4-BE49-F238E27FC236}">
              <a16:creationId xmlns:a16="http://schemas.microsoft.com/office/drawing/2014/main" id="{EDE1AF29-4504-49F0-8CBC-6A397343EDB6}"/>
            </a:ext>
          </a:extLst>
        </xdr:cNvPr>
        <xdr:cNvSpPr/>
      </xdr:nvSpPr>
      <xdr:spPr>
        <a:xfrm>
          <a:off x="4516900" y="1642989"/>
          <a:ext cx="177252" cy="191673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8</xdr:col>
      <xdr:colOff>161777</xdr:colOff>
      <xdr:row>58</xdr:row>
      <xdr:rowOff>179949</xdr:rowOff>
    </xdr:from>
    <xdr:to>
      <xdr:col>8</xdr:col>
      <xdr:colOff>339029</xdr:colOff>
      <xdr:row>60</xdr:row>
      <xdr:rowOff>5862</xdr:rowOff>
    </xdr:to>
    <xdr:sp macro="" textlink="">
      <xdr:nvSpPr>
        <xdr:cNvPr id="20" name="Retângulo 19">
          <a:extLst>
            <a:ext uri="{FF2B5EF4-FFF2-40B4-BE49-F238E27FC236}">
              <a16:creationId xmlns:a16="http://schemas.microsoft.com/office/drawing/2014/main" id="{9449A441-11FC-453F-95CB-ED885E3CB4C4}"/>
            </a:ext>
          </a:extLst>
        </xdr:cNvPr>
        <xdr:cNvSpPr/>
      </xdr:nvSpPr>
      <xdr:spPr>
        <a:xfrm>
          <a:off x="5038577" y="1642989"/>
          <a:ext cx="177252" cy="191673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9</xdr:col>
      <xdr:colOff>73853</xdr:colOff>
      <xdr:row>58</xdr:row>
      <xdr:rowOff>179948</xdr:rowOff>
    </xdr:from>
    <xdr:to>
      <xdr:col>9</xdr:col>
      <xdr:colOff>251105</xdr:colOff>
      <xdr:row>60</xdr:row>
      <xdr:rowOff>5861</xdr:rowOff>
    </xdr:to>
    <xdr:sp macro="" textlink="">
      <xdr:nvSpPr>
        <xdr:cNvPr id="22" name="Retângulo 21">
          <a:extLst>
            <a:ext uri="{FF2B5EF4-FFF2-40B4-BE49-F238E27FC236}">
              <a16:creationId xmlns:a16="http://schemas.microsoft.com/office/drawing/2014/main" id="{ED9C86E8-0D0C-48F0-8D84-E047BA29AB84}"/>
            </a:ext>
          </a:extLst>
        </xdr:cNvPr>
        <xdr:cNvSpPr/>
      </xdr:nvSpPr>
      <xdr:spPr>
        <a:xfrm>
          <a:off x="5560253" y="1642988"/>
          <a:ext cx="177252" cy="191673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oneCellAnchor>
    <xdr:from>
      <xdr:col>2</xdr:col>
      <xdr:colOff>259080</xdr:colOff>
      <xdr:row>66</xdr:row>
      <xdr:rowOff>7620</xdr:rowOff>
    </xdr:from>
    <xdr:ext cx="685800" cy="678180"/>
    <xdr:pic>
      <xdr:nvPicPr>
        <xdr:cNvPr id="23" name="Imagem 1">
          <a:extLst>
            <a:ext uri="{FF2B5EF4-FFF2-40B4-BE49-F238E27FC236}">
              <a16:creationId xmlns:a16="http://schemas.microsoft.com/office/drawing/2014/main" id="{17C7B758-ADAF-4051-8BAC-527C080AB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8280" y="2933700"/>
          <a:ext cx="68580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266700</xdr:colOff>
      <xdr:row>66</xdr:row>
      <xdr:rowOff>7620</xdr:rowOff>
    </xdr:from>
    <xdr:ext cx="693420" cy="670560"/>
    <xdr:pic>
      <xdr:nvPicPr>
        <xdr:cNvPr id="24" name="Imagem 20">
          <a:extLst>
            <a:ext uri="{FF2B5EF4-FFF2-40B4-BE49-F238E27FC236}">
              <a16:creationId xmlns:a16="http://schemas.microsoft.com/office/drawing/2014/main" id="{C6223DB8-F007-43E5-A4C8-74E1D86E7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933700"/>
          <a:ext cx="6934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274320</xdr:colOff>
      <xdr:row>66</xdr:row>
      <xdr:rowOff>7620</xdr:rowOff>
    </xdr:from>
    <xdr:ext cx="685800" cy="670560"/>
    <xdr:pic>
      <xdr:nvPicPr>
        <xdr:cNvPr id="25" name="Imagem 21">
          <a:extLst>
            <a:ext uri="{FF2B5EF4-FFF2-40B4-BE49-F238E27FC236}">
              <a16:creationId xmlns:a16="http://schemas.microsoft.com/office/drawing/2014/main" id="{54BA85C8-C1AF-4894-9A33-EEB56833D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1920" y="2933700"/>
          <a:ext cx="6858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281940</xdr:colOff>
      <xdr:row>66</xdr:row>
      <xdr:rowOff>7620</xdr:rowOff>
    </xdr:from>
    <xdr:ext cx="685800" cy="670560"/>
    <xdr:pic>
      <xdr:nvPicPr>
        <xdr:cNvPr id="26" name="Imagem 22">
          <a:extLst>
            <a:ext uri="{FF2B5EF4-FFF2-40B4-BE49-F238E27FC236}">
              <a16:creationId xmlns:a16="http://schemas.microsoft.com/office/drawing/2014/main" id="{B6ED699C-FCDB-4E93-9181-FF04AA401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8740" y="2933700"/>
          <a:ext cx="6858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0</xdr:colOff>
      <xdr:row>59</xdr:row>
      <xdr:rowOff>0</xdr:rowOff>
    </xdr:from>
    <xdr:to>
      <xdr:col>4</xdr:col>
      <xdr:colOff>177252</xdr:colOff>
      <xdr:row>60</xdr:row>
      <xdr:rowOff>7620</xdr:rowOff>
    </xdr:to>
    <xdr:sp macro="" textlink="">
      <xdr:nvSpPr>
        <xdr:cNvPr id="38" name="Retângulo 37">
          <a:extLst>
            <a:ext uri="{FF2B5EF4-FFF2-40B4-BE49-F238E27FC236}">
              <a16:creationId xmlns:a16="http://schemas.microsoft.com/office/drawing/2014/main" id="{2F80DAE9-DF1F-492F-B0F0-E412EBE7DAD2}"/>
            </a:ext>
          </a:extLst>
        </xdr:cNvPr>
        <xdr:cNvSpPr/>
      </xdr:nvSpPr>
      <xdr:spPr>
        <a:xfrm>
          <a:off x="2438400" y="1645920"/>
          <a:ext cx="177252" cy="190500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4</xdr:col>
      <xdr:colOff>513469</xdr:colOff>
      <xdr:row>58</xdr:row>
      <xdr:rowOff>179949</xdr:rowOff>
    </xdr:from>
    <xdr:to>
      <xdr:col>5</xdr:col>
      <xdr:colOff>81121</xdr:colOff>
      <xdr:row>60</xdr:row>
      <xdr:rowOff>5862</xdr:rowOff>
    </xdr:to>
    <xdr:sp macro="" textlink="">
      <xdr:nvSpPr>
        <xdr:cNvPr id="39" name="Retângulo 38">
          <a:extLst>
            <a:ext uri="{FF2B5EF4-FFF2-40B4-BE49-F238E27FC236}">
              <a16:creationId xmlns:a16="http://schemas.microsoft.com/office/drawing/2014/main" id="{93D49FE5-460B-48D8-83A3-15E9FAE522BE}"/>
            </a:ext>
          </a:extLst>
        </xdr:cNvPr>
        <xdr:cNvSpPr/>
      </xdr:nvSpPr>
      <xdr:spPr>
        <a:xfrm>
          <a:off x="2951869" y="1642989"/>
          <a:ext cx="177252" cy="191673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5</xdr:col>
      <xdr:colOff>431407</xdr:colOff>
      <xdr:row>58</xdr:row>
      <xdr:rowOff>179949</xdr:rowOff>
    </xdr:from>
    <xdr:to>
      <xdr:col>5</xdr:col>
      <xdr:colOff>608659</xdr:colOff>
      <xdr:row>60</xdr:row>
      <xdr:rowOff>5862</xdr:rowOff>
    </xdr:to>
    <xdr:sp macro="" textlink="">
      <xdr:nvSpPr>
        <xdr:cNvPr id="40" name="Retângulo 39">
          <a:extLst>
            <a:ext uri="{FF2B5EF4-FFF2-40B4-BE49-F238E27FC236}">
              <a16:creationId xmlns:a16="http://schemas.microsoft.com/office/drawing/2014/main" id="{86625C9E-E0D3-44B2-9C27-A51A8A2B62D1}"/>
            </a:ext>
          </a:extLst>
        </xdr:cNvPr>
        <xdr:cNvSpPr/>
      </xdr:nvSpPr>
      <xdr:spPr>
        <a:xfrm>
          <a:off x="3479407" y="1642989"/>
          <a:ext cx="177252" cy="191673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6</xdr:col>
      <xdr:colOff>343484</xdr:colOff>
      <xdr:row>58</xdr:row>
      <xdr:rowOff>179949</xdr:rowOff>
    </xdr:from>
    <xdr:to>
      <xdr:col>6</xdr:col>
      <xdr:colOff>520736</xdr:colOff>
      <xdr:row>60</xdr:row>
      <xdr:rowOff>5862</xdr:rowOff>
    </xdr:to>
    <xdr:sp macro="" textlink="">
      <xdr:nvSpPr>
        <xdr:cNvPr id="41" name="Retângulo 40">
          <a:extLst>
            <a:ext uri="{FF2B5EF4-FFF2-40B4-BE49-F238E27FC236}">
              <a16:creationId xmlns:a16="http://schemas.microsoft.com/office/drawing/2014/main" id="{52E1AEA3-78CF-41AC-B404-3BCEB0840325}"/>
            </a:ext>
          </a:extLst>
        </xdr:cNvPr>
        <xdr:cNvSpPr/>
      </xdr:nvSpPr>
      <xdr:spPr>
        <a:xfrm>
          <a:off x="4001084" y="1642989"/>
          <a:ext cx="177252" cy="191673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7</xdr:col>
      <xdr:colOff>249700</xdr:colOff>
      <xdr:row>58</xdr:row>
      <xdr:rowOff>179949</xdr:rowOff>
    </xdr:from>
    <xdr:to>
      <xdr:col>7</xdr:col>
      <xdr:colOff>426952</xdr:colOff>
      <xdr:row>60</xdr:row>
      <xdr:rowOff>5862</xdr:rowOff>
    </xdr:to>
    <xdr:sp macro="" textlink="">
      <xdr:nvSpPr>
        <xdr:cNvPr id="42" name="Retângulo 41">
          <a:extLst>
            <a:ext uri="{FF2B5EF4-FFF2-40B4-BE49-F238E27FC236}">
              <a16:creationId xmlns:a16="http://schemas.microsoft.com/office/drawing/2014/main" id="{6FB650BD-E8E1-4F81-9FF0-9A9AB6FAE903}"/>
            </a:ext>
          </a:extLst>
        </xdr:cNvPr>
        <xdr:cNvSpPr/>
      </xdr:nvSpPr>
      <xdr:spPr>
        <a:xfrm>
          <a:off x="4516900" y="1642989"/>
          <a:ext cx="177252" cy="191673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8</xdr:col>
      <xdr:colOff>161777</xdr:colOff>
      <xdr:row>58</xdr:row>
      <xdr:rowOff>179949</xdr:rowOff>
    </xdr:from>
    <xdr:to>
      <xdr:col>8</xdr:col>
      <xdr:colOff>339029</xdr:colOff>
      <xdr:row>60</xdr:row>
      <xdr:rowOff>5862</xdr:rowOff>
    </xdr:to>
    <xdr:sp macro="" textlink="">
      <xdr:nvSpPr>
        <xdr:cNvPr id="43" name="Retângulo 42">
          <a:extLst>
            <a:ext uri="{FF2B5EF4-FFF2-40B4-BE49-F238E27FC236}">
              <a16:creationId xmlns:a16="http://schemas.microsoft.com/office/drawing/2014/main" id="{C24F3D5C-2F91-4FD8-A0C8-57B42A7B9D41}"/>
            </a:ext>
          </a:extLst>
        </xdr:cNvPr>
        <xdr:cNvSpPr/>
      </xdr:nvSpPr>
      <xdr:spPr>
        <a:xfrm>
          <a:off x="5038577" y="1642989"/>
          <a:ext cx="177252" cy="191673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9</xdr:col>
      <xdr:colOff>73853</xdr:colOff>
      <xdr:row>58</xdr:row>
      <xdr:rowOff>179948</xdr:rowOff>
    </xdr:from>
    <xdr:to>
      <xdr:col>9</xdr:col>
      <xdr:colOff>251105</xdr:colOff>
      <xdr:row>60</xdr:row>
      <xdr:rowOff>5861</xdr:rowOff>
    </xdr:to>
    <xdr:sp macro="" textlink="">
      <xdr:nvSpPr>
        <xdr:cNvPr id="44" name="Retângulo 43">
          <a:extLst>
            <a:ext uri="{FF2B5EF4-FFF2-40B4-BE49-F238E27FC236}">
              <a16:creationId xmlns:a16="http://schemas.microsoft.com/office/drawing/2014/main" id="{847DAD3B-73B7-4D08-AD0C-E2AF67FCF27B}"/>
            </a:ext>
          </a:extLst>
        </xdr:cNvPr>
        <xdr:cNvSpPr/>
      </xdr:nvSpPr>
      <xdr:spPr>
        <a:xfrm>
          <a:off x="5560253" y="1642988"/>
          <a:ext cx="177252" cy="191673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oneCellAnchor>
    <xdr:from>
      <xdr:col>2</xdr:col>
      <xdr:colOff>259080</xdr:colOff>
      <xdr:row>66</xdr:row>
      <xdr:rowOff>7620</xdr:rowOff>
    </xdr:from>
    <xdr:ext cx="685800" cy="678180"/>
    <xdr:pic>
      <xdr:nvPicPr>
        <xdr:cNvPr id="45" name="Imagem 1">
          <a:extLst>
            <a:ext uri="{FF2B5EF4-FFF2-40B4-BE49-F238E27FC236}">
              <a16:creationId xmlns:a16="http://schemas.microsoft.com/office/drawing/2014/main" id="{183A0670-C044-49D7-B595-D40A84C1F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8280" y="2933700"/>
          <a:ext cx="68580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266700</xdr:colOff>
      <xdr:row>66</xdr:row>
      <xdr:rowOff>7620</xdr:rowOff>
    </xdr:from>
    <xdr:ext cx="693420" cy="670560"/>
    <xdr:pic>
      <xdr:nvPicPr>
        <xdr:cNvPr id="46" name="Imagem 20">
          <a:extLst>
            <a:ext uri="{FF2B5EF4-FFF2-40B4-BE49-F238E27FC236}">
              <a16:creationId xmlns:a16="http://schemas.microsoft.com/office/drawing/2014/main" id="{E548FDD2-0D67-4D97-899D-C19893B97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933700"/>
          <a:ext cx="6934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274320</xdr:colOff>
      <xdr:row>66</xdr:row>
      <xdr:rowOff>7620</xdr:rowOff>
    </xdr:from>
    <xdr:ext cx="685800" cy="670560"/>
    <xdr:pic>
      <xdr:nvPicPr>
        <xdr:cNvPr id="47" name="Imagem 21">
          <a:extLst>
            <a:ext uri="{FF2B5EF4-FFF2-40B4-BE49-F238E27FC236}">
              <a16:creationId xmlns:a16="http://schemas.microsoft.com/office/drawing/2014/main" id="{CA772554-10BC-44B3-9F1E-B7DB35076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1920" y="2933700"/>
          <a:ext cx="6858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281940</xdr:colOff>
      <xdr:row>66</xdr:row>
      <xdr:rowOff>7620</xdr:rowOff>
    </xdr:from>
    <xdr:ext cx="685800" cy="670560"/>
    <xdr:pic>
      <xdr:nvPicPr>
        <xdr:cNvPr id="48" name="Imagem 22">
          <a:extLst>
            <a:ext uri="{FF2B5EF4-FFF2-40B4-BE49-F238E27FC236}">
              <a16:creationId xmlns:a16="http://schemas.microsoft.com/office/drawing/2014/main" id="{C3DCFA9F-C44E-4DFA-B870-AA36C9079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8740" y="2933700"/>
          <a:ext cx="6858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tabSelected="1" zoomScaleNormal="100" workbookViewId="0">
      <selection activeCell="C7" sqref="C7:G7"/>
    </sheetView>
  </sheetViews>
  <sheetFormatPr defaultColWidth="8.88671875" defaultRowHeight="14.4" x14ac:dyDescent="0.3"/>
  <cols>
    <col min="1" max="1" width="2.77734375" style="178" customWidth="1"/>
    <col min="2" max="2" width="22.77734375" style="178" bestFit="1" customWidth="1"/>
    <col min="3" max="3" width="8.6640625" style="178" bestFit="1" customWidth="1"/>
    <col min="4" max="4" width="11.44140625" style="178" bestFit="1" customWidth="1"/>
    <col min="5" max="5" width="7.88671875" style="178" bestFit="1" customWidth="1"/>
    <col min="6" max="6" width="11.44140625" style="178" bestFit="1" customWidth="1"/>
    <col min="7" max="7" width="18" style="178" bestFit="1" customWidth="1"/>
    <col min="8" max="10" width="8.88671875" style="178" customWidth="1"/>
    <col min="11" max="11" width="2.77734375" style="178" customWidth="1"/>
    <col min="12" max="12" width="90.109375" style="249" customWidth="1"/>
    <col min="13" max="13" width="11.77734375" style="249" customWidth="1"/>
    <col min="14" max="14" width="8.21875" style="249" customWidth="1"/>
    <col min="15" max="15" width="12.109375" style="249" customWidth="1"/>
    <col min="16" max="16" width="11.77734375" style="249" customWidth="1"/>
    <col min="17" max="17" width="8.21875" style="249" customWidth="1"/>
    <col min="18" max="18" width="12.109375" style="249" customWidth="1"/>
    <col min="19" max="19" width="11.77734375" style="249" customWidth="1"/>
    <col min="20" max="20" width="8.21875" style="249" customWidth="1"/>
    <col min="21" max="21" width="12.109375" style="249" customWidth="1"/>
    <col min="22" max="22" width="11.77734375" style="249" customWidth="1"/>
    <col min="23" max="23" width="8.21875" style="249" customWidth="1"/>
    <col min="24" max="24" width="12.109375" style="249" customWidth="1"/>
    <col min="25" max="25" width="11.77734375" style="249" customWidth="1"/>
    <col min="26" max="26" width="8.21875" style="249" customWidth="1"/>
    <col min="27" max="27" width="12.109375" style="249" customWidth="1"/>
    <col min="28" max="28" width="11.77734375" style="249" customWidth="1"/>
    <col min="29" max="29" width="8.21875" style="249" customWidth="1"/>
    <col min="30" max="30" width="12.109375" style="249" customWidth="1"/>
    <col min="31" max="16384" width="8.88671875" style="249"/>
  </cols>
  <sheetData>
    <row r="1" spans="2:30" ht="15" thickBot="1" x14ac:dyDescent="0.35"/>
    <row r="2" spans="2:30" ht="15.6" x14ac:dyDescent="0.3">
      <c r="B2" s="317" t="s">
        <v>177</v>
      </c>
      <c r="C2" s="318"/>
      <c r="D2" s="318"/>
      <c r="E2" s="318"/>
      <c r="F2" s="318"/>
      <c r="G2" s="318"/>
      <c r="H2" s="318"/>
      <c r="I2" s="318"/>
      <c r="J2" s="319"/>
      <c r="K2" s="179" t="s">
        <v>180</v>
      </c>
      <c r="L2" s="327" t="s">
        <v>215</v>
      </c>
      <c r="M2" s="325" t="s">
        <v>212</v>
      </c>
      <c r="N2" s="325"/>
      <c r="O2" s="325"/>
      <c r="P2" s="325" t="s">
        <v>213</v>
      </c>
      <c r="Q2" s="325"/>
      <c r="R2" s="325"/>
      <c r="S2" s="325" t="s">
        <v>214</v>
      </c>
      <c r="T2" s="325"/>
      <c r="U2" s="325"/>
      <c r="V2" s="325" t="s">
        <v>210</v>
      </c>
      <c r="W2" s="325"/>
      <c r="X2" s="325"/>
      <c r="Y2" s="325" t="s">
        <v>211</v>
      </c>
      <c r="Z2" s="325"/>
      <c r="AA2" s="325"/>
      <c r="AB2" s="325" t="s">
        <v>233</v>
      </c>
      <c r="AC2" s="325"/>
      <c r="AD2" s="325"/>
    </row>
    <row r="3" spans="2:30" ht="15.6" x14ac:dyDescent="0.3">
      <c r="B3" s="180" t="s">
        <v>8</v>
      </c>
      <c r="C3" s="295" t="s">
        <v>240</v>
      </c>
      <c r="D3" s="295"/>
      <c r="E3" s="295"/>
      <c r="F3" s="295"/>
      <c r="G3" s="295"/>
      <c r="H3" s="295"/>
      <c r="I3" s="295"/>
      <c r="J3" s="296"/>
      <c r="K3" s="181" t="s">
        <v>203</v>
      </c>
      <c r="L3" s="327"/>
      <c r="M3" s="250" t="s">
        <v>204</v>
      </c>
      <c r="N3" s="251" t="s">
        <v>205</v>
      </c>
      <c r="O3" s="252" t="s">
        <v>206</v>
      </c>
      <c r="P3" s="252" t="s">
        <v>204</v>
      </c>
      <c r="Q3" s="251" t="s">
        <v>205</v>
      </c>
      <c r="R3" s="252" t="s">
        <v>206</v>
      </c>
      <c r="S3" s="252" t="s">
        <v>204</v>
      </c>
      <c r="T3" s="251" t="s">
        <v>205</v>
      </c>
      <c r="U3" s="252" t="s">
        <v>206</v>
      </c>
      <c r="V3" s="252" t="s">
        <v>204</v>
      </c>
      <c r="W3" s="251" t="s">
        <v>205</v>
      </c>
      <c r="X3" s="252" t="s">
        <v>206</v>
      </c>
      <c r="Y3" s="252" t="s">
        <v>204</v>
      </c>
      <c r="Z3" s="251" t="s">
        <v>205</v>
      </c>
      <c r="AA3" s="252" t="s">
        <v>206</v>
      </c>
      <c r="AB3" s="252" t="s">
        <v>204</v>
      </c>
      <c r="AC3" s="251" t="s">
        <v>205</v>
      </c>
      <c r="AD3" s="252" t="s">
        <v>206</v>
      </c>
    </row>
    <row r="4" spans="2:30" ht="15.6" x14ac:dyDescent="0.3">
      <c r="B4" s="180" t="s">
        <v>32</v>
      </c>
      <c r="C4" s="329" t="s">
        <v>241</v>
      </c>
      <c r="D4" s="329"/>
      <c r="E4" s="329"/>
      <c r="F4" s="329"/>
      <c r="G4" s="329"/>
      <c r="H4" s="329"/>
      <c r="I4" s="329"/>
      <c r="J4" s="330"/>
      <c r="K4" s="182"/>
      <c r="L4" s="253" t="s">
        <v>217</v>
      </c>
      <c r="M4" s="254">
        <v>0.03</v>
      </c>
      <c r="N4" s="254">
        <v>0.04</v>
      </c>
      <c r="O4" s="255">
        <v>5.5E-2</v>
      </c>
      <c r="P4" s="255">
        <v>8.0000000000000002E-3</v>
      </c>
      <c r="Q4" s="255">
        <v>8.0000000000000002E-3</v>
      </c>
      <c r="R4" s="255">
        <v>0.01</v>
      </c>
      <c r="S4" s="255">
        <v>9.7000000000000003E-3</v>
      </c>
      <c r="T4" s="255">
        <v>1.2699999999999999E-2</v>
      </c>
      <c r="U4" s="255">
        <v>1.2699999999999999E-2</v>
      </c>
      <c r="V4" s="255">
        <v>5.8999999999999999E-3</v>
      </c>
      <c r="W4" s="255">
        <v>1.23E-2</v>
      </c>
      <c r="X4" s="255">
        <v>1.3899999999999999E-2</v>
      </c>
      <c r="Y4" s="255">
        <v>6.1600000000000002E-2</v>
      </c>
      <c r="Z4" s="255">
        <v>7.3999999999999996E-2</v>
      </c>
      <c r="AA4" s="255">
        <v>8.9599999999999999E-2</v>
      </c>
      <c r="AB4" s="255">
        <v>0.2034</v>
      </c>
      <c r="AC4" s="255">
        <v>0.22120000000000001</v>
      </c>
      <c r="AD4" s="255">
        <v>0.25</v>
      </c>
    </row>
    <row r="5" spans="2:30" ht="15.6" x14ac:dyDescent="0.3">
      <c r="B5" s="180" t="s">
        <v>7</v>
      </c>
      <c r="C5" s="295" t="s">
        <v>242</v>
      </c>
      <c r="D5" s="295"/>
      <c r="E5" s="295"/>
      <c r="F5" s="295"/>
      <c r="G5" s="295"/>
      <c r="H5" s="295"/>
      <c r="I5" s="295"/>
      <c r="J5" s="296"/>
      <c r="K5" s="182"/>
      <c r="L5" s="253" t="s">
        <v>218</v>
      </c>
      <c r="M5" s="254">
        <v>3.7999999999999999E-2</v>
      </c>
      <c r="N5" s="254">
        <v>4.0099999999999997E-2</v>
      </c>
      <c r="O5" s="255">
        <v>4.6699999999999998E-2</v>
      </c>
      <c r="P5" s="255">
        <v>3.2000000000000002E-3</v>
      </c>
      <c r="Q5" s="255">
        <v>4.0000000000000001E-3</v>
      </c>
      <c r="R5" s="255">
        <v>7.4000000000000003E-3</v>
      </c>
      <c r="S5" s="255">
        <v>5.0000000000000001E-3</v>
      </c>
      <c r="T5" s="255">
        <v>5.5999999999999999E-3</v>
      </c>
      <c r="U5" s="255">
        <v>9.7000000000000003E-3</v>
      </c>
      <c r="V5" s="255">
        <v>1.0200000000000001E-2</v>
      </c>
      <c r="W5" s="255">
        <v>1.11E-2</v>
      </c>
      <c r="X5" s="255">
        <v>1.21E-2</v>
      </c>
      <c r="Y5" s="255">
        <v>6.6400000000000001E-2</v>
      </c>
      <c r="Z5" s="255">
        <v>7.2999999999999995E-2</v>
      </c>
      <c r="AA5" s="255">
        <v>8.6900000000000005E-2</v>
      </c>
      <c r="AB5" s="255">
        <v>0.19600000000000001</v>
      </c>
      <c r="AC5" s="255">
        <v>0.2097</v>
      </c>
      <c r="AD5" s="255">
        <v>0.24229999999999999</v>
      </c>
    </row>
    <row r="6" spans="2:30" ht="15.6" x14ac:dyDescent="0.3">
      <c r="B6" s="292"/>
      <c r="C6" s="293"/>
      <c r="D6" s="293"/>
      <c r="E6" s="293"/>
      <c r="F6" s="293"/>
      <c r="G6" s="293"/>
      <c r="H6" s="293"/>
      <c r="I6" s="293"/>
      <c r="J6" s="294"/>
      <c r="K6" s="182"/>
      <c r="L6" s="253" t="s">
        <v>207</v>
      </c>
      <c r="M6" s="254">
        <v>3.4299999999999997E-2</v>
      </c>
      <c r="N6" s="254">
        <v>4.9299999999999997E-2</v>
      </c>
      <c r="O6" s="255">
        <v>6.7100000000000007E-2</v>
      </c>
      <c r="P6" s="255">
        <v>2.8E-3</v>
      </c>
      <c r="Q6" s="255">
        <v>4.8999999999999998E-3</v>
      </c>
      <c r="R6" s="255">
        <v>7.4999999999999997E-3</v>
      </c>
      <c r="S6" s="255">
        <v>0.01</v>
      </c>
      <c r="T6" s="255">
        <v>1.3899999999999999E-2</v>
      </c>
      <c r="U6" s="255">
        <v>1.7399999999999999E-2</v>
      </c>
      <c r="V6" s="255">
        <v>9.4000000000000004E-3</v>
      </c>
      <c r="W6" s="255">
        <v>9.9000000000000008E-3</v>
      </c>
      <c r="X6" s="255">
        <v>1.17E-2</v>
      </c>
      <c r="Y6" s="255">
        <v>6.7400000000000002E-2</v>
      </c>
      <c r="Z6" s="255">
        <v>8.0399999999999999E-2</v>
      </c>
      <c r="AA6" s="255">
        <v>9.4E-2</v>
      </c>
      <c r="AB6" s="255">
        <v>0.20760000000000001</v>
      </c>
      <c r="AC6" s="255">
        <v>0.24179999999999999</v>
      </c>
      <c r="AD6" s="255">
        <v>0.26440000000000002</v>
      </c>
    </row>
    <row r="7" spans="2:30" ht="31.8" customHeight="1" x14ac:dyDescent="0.3">
      <c r="B7" s="183" t="s">
        <v>178</v>
      </c>
      <c r="C7" s="326"/>
      <c r="D7" s="326"/>
      <c r="E7" s="326"/>
      <c r="F7" s="326"/>
      <c r="G7" s="326"/>
      <c r="H7" s="328" t="s">
        <v>179</v>
      </c>
      <c r="I7" s="328"/>
      <c r="J7" s="184"/>
      <c r="K7" s="182"/>
      <c r="L7" s="253" t="s">
        <v>208</v>
      </c>
      <c r="M7" s="254">
        <v>5.2900000000000003E-2</v>
      </c>
      <c r="N7" s="254">
        <v>5.9200000000000003E-2</v>
      </c>
      <c r="O7" s="255">
        <v>7.9299999999999995E-2</v>
      </c>
      <c r="P7" s="255">
        <v>2.5000000000000001E-3</v>
      </c>
      <c r="Q7" s="255">
        <v>5.1000000000000004E-3</v>
      </c>
      <c r="R7" s="255">
        <v>5.5999999999999999E-3</v>
      </c>
      <c r="S7" s="255">
        <v>0.01</v>
      </c>
      <c r="T7" s="255">
        <v>1.4800000000000001E-2</v>
      </c>
      <c r="U7" s="255">
        <v>1.9699999999999999E-2</v>
      </c>
      <c r="V7" s="255">
        <v>1.01E-2</v>
      </c>
      <c r="W7" s="255">
        <v>1.0699999999999999E-2</v>
      </c>
      <c r="X7" s="255">
        <v>1.11E-2</v>
      </c>
      <c r="Y7" s="255">
        <v>0.08</v>
      </c>
      <c r="Z7" s="255">
        <v>8.3099999999999993E-2</v>
      </c>
      <c r="AA7" s="255">
        <v>9.5100000000000004E-2</v>
      </c>
      <c r="AB7" s="255">
        <v>0.24</v>
      </c>
      <c r="AC7" s="255">
        <v>0.25840000000000002</v>
      </c>
      <c r="AD7" s="255">
        <v>0.27860000000000001</v>
      </c>
    </row>
    <row r="8" spans="2:30" ht="15.6" x14ac:dyDescent="0.3">
      <c r="B8" s="320"/>
      <c r="C8" s="321"/>
      <c r="D8" s="321"/>
      <c r="E8" s="321"/>
      <c r="F8" s="321"/>
      <c r="G8" s="321"/>
      <c r="H8" s="321"/>
      <c r="I8" s="321"/>
      <c r="J8" s="322"/>
      <c r="K8" s="185"/>
      <c r="L8" s="253" t="s">
        <v>209</v>
      </c>
      <c r="M8" s="255">
        <v>0.04</v>
      </c>
      <c r="N8" s="255">
        <v>5.5199999999999999E-2</v>
      </c>
      <c r="O8" s="255">
        <v>7.85E-2</v>
      </c>
      <c r="P8" s="255">
        <v>8.0999999999999996E-3</v>
      </c>
      <c r="Q8" s="255">
        <v>1.2200000000000001E-2</v>
      </c>
      <c r="R8" s="255">
        <v>1.9900000000000001E-2</v>
      </c>
      <c r="S8" s="255">
        <v>1.46E-2</v>
      </c>
      <c r="T8" s="255">
        <v>2.3199999999999998E-2</v>
      </c>
      <c r="U8" s="255">
        <v>3.1600000000000003E-2</v>
      </c>
      <c r="V8" s="255">
        <v>9.4000000000000004E-3</v>
      </c>
      <c r="W8" s="255">
        <v>1.0200000000000001E-2</v>
      </c>
      <c r="X8" s="255">
        <v>1.3299999999999999E-2</v>
      </c>
      <c r="Y8" s="255">
        <v>7.1400000000000005E-2</v>
      </c>
      <c r="Z8" s="255">
        <v>8.4000000000000005E-2</v>
      </c>
      <c r="AA8" s="255">
        <v>0.1043</v>
      </c>
      <c r="AB8" s="255">
        <v>0.22800000000000001</v>
      </c>
      <c r="AC8" s="255">
        <v>0.27479999999999999</v>
      </c>
      <c r="AD8" s="255">
        <v>0.3095</v>
      </c>
    </row>
    <row r="9" spans="2:30" ht="15.6" x14ac:dyDescent="0.3">
      <c r="B9" s="186" t="s">
        <v>181</v>
      </c>
      <c r="C9" s="187" t="s">
        <v>182</v>
      </c>
      <c r="D9" s="187" t="s">
        <v>183</v>
      </c>
      <c r="E9" s="187" t="s">
        <v>184</v>
      </c>
      <c r="F9" s="187" t="s">
        <v>185</v>
      </c>
      <c r="G9" s="187" t="s">
        <v>186</v>
      </c>
      <c r="H9" s="323" t="s">
        <v>187</v>
      </c>
      <c r="I9" s="323"/>
      <c r="J9" s="324"/>
      <c r="K9" s="185"/>
      <c r="L9" s="256"/>
    </row>
    <row r="10" spans="2:30" ht="15.6" x14ac:dyDescent="0.3">
      <c r="B10" s="188" t="s">
        <v>239</v>
      </c>
      <c r="C10" s="189" t="s">
        <v>238</v>
      </c>
      <c r="D10" s="176" t="str">
        <f>IF(C7="","",VLOOKUP($C$7,$L$2:$AD$8,17,FALSE))</f>
        <v/>
      </c>
      <c r="E10" s="176" t="str">
        <f>IF(C7="","",VLOOKUP($C$7,$L$2:$AD$8,18,FALSE))</f>
        <v/>
      </c>
      <c r="F10" s="176" t="str">
        <f>IF(C7="","",VLOOKUP($C$7,$L$2:$AD$8,19,FALSE))</f>
        <v/>
      </c>
      <c r="G10" s="190"/>
      <c r="H10" s="300" t="str">
        <f>IF(G15="","",ROUND(((1+G11+G12+G13)*(1+G14)*(1+G15))/(1-C20)-1,4))</f>
        <v/>
      </c>
      <c r="I10" s="301"/>
      <c r="J10" s="302"/>
      <c r="K10" s="185"/>
      <c r="L10" s="256"/>
    </row>
    <row r="11" spans="2:30" ht="15.6" x14ac:dyDescent="0.3">
      <c r="B11" s="191" t="s">
        <v>188</v>
      </c>
      <c r="C11" s="192" t="s">
        <v>189</v>
      </c>
      <c r="D11" s="176" t="str">
        <f>IF(G10="","",IF($G$10&gt;$F$10,VLOOKUP($C$7,$L$2:$AA$8,2,FALSE),0))</f>
        <v/>
      </c>
      <c r="E11" s="176" t="str">
        <f>IF(G10="","",IF($G$10&gt;$F$10,VLOOKUP($C$7,$L$2:$AA$8,3,FALSE),""))</f>
        <v/>
      </c>
      <c r="F11" s="176" t="str">
        <f>IF(G10="","",IF($G$10&gt;$F$10,VLOOKUP($C$7,$L$2:$AA$8,4,FALSE),""))</f>
        <v/>
      </c>
      <c r="G11" s="193"/>
      <c r="H11" s="303"/>
      <c r="I11" s="304"/>
      <c r="J11" s="305"/>
      <c r="K11" s="185"/>
      <c r="L11" s="256"/>
    </row>
    <row r="12" spans="2:30" ht="15.6" x14ac:dyDescent="0.3">
      <c r="B12" s="194" t="s">
        <v>190</v>
      </c>
      <c r="C12" s="195" t="s">
        <v>191</v>
      </c>
      <c r="D12" s="176" t="str">
        <f>IF(G10="","",IF($G$10&gt;$F$10,VLOOKUP($C$7,$L$2:$AA$8,5,FALSE),0))</f>
        <v/>
      </c>
      <c r="E12" s="176" t="str">
        <f>IF(G10="","",IF($G$10&gt;$F$10,VLOOKUP($C$7,$L$2:$AA$8,6,FALSE),""))</f>
        <v/>
      </c>
      <c r="F12" s="176" t="str">
        <f>IF(G10="","",IF($G$10&gt;$F$10,VLOOKUP($C$7,$L$2:$AA$8,7,FALSE),""))</f>
        <v/>
      </c>
      <c r="G12" s="193"/>
      <c r="H12" s="303"/>
      <c r="I12" s="304"/>
      <c r="J12" s="305"/>
    </row>
    <row r="13" spans="2:30" ht="15.6" x14ac:dyDescent="0.3">
      <c r="B13" s="191" t="s">
        <v>192</v>
      </c>
      <c r="C13" s="196" t="s">
        <v>193</v>
      </c>
      <c r="D13" s="176" t="str">
        <f>IF($G$10="","",IF($G$10&gt;$F$10,VLOOKUP($C$7,$L$2:$AA$8,8,FALSE),0))</f>
        <v/>
      </c>
      <c r="E13" s="176" t="str">
        <f>IF($G$10="","",IF($G$10&gt;$F$10,VLOOKUP($C$7,$L$2:$AA$8,9,FALSE),""))</f>
        <v/>
      </c>
      <c r="F13" s="176" t="str">
        <f>IF($G$10="","",IF($G$10&gt;$F$10,VLOOKUP($C$7,$L$2:$AA$8,10,FALSE),""))</f>
        <v/>
      </c>
      <c r="G13" s="193"/>
      <c r="H13" s="303"/>
      <c r="I13" s="304"/>
      <c r="J13" s="305"/>
    </row>
    <row r="14" spans="2:30" ht="15.6" x14ac:dyDescent="0.3">
      <c r="B14" s="191" t="s">
        <v>194</v>
      </c>
      <c r="C14" s="197" t="s">
        <v>195</v>
      </c>
      <c r="D14" s="176" t="str">
        <f>IF($G$10="","",IF($G$10&gt;$F$10,VLOOKUP($C$7,$L$2:$AA$8,11,FALSE),0))</f>
        <v/>
      </c>
      <c r="E14" s="176" t="str">
        <f>IF($G$10="","",IF($G$10&gt;$F$10,VLOOKUP($C$7,$L$2:$AA$8,12,FALSE),""))</f>
        <v/>
      </c>
      <c r="F14" s="176" t="str">
        <f>IF($G$10="","",IF($G$10&gt;$F$10,VLOOKUP($C$7,$L$2:$AA$8,13,FALSE),""))</f>
        <v/>
      </c>
      <c r="G14" s="193"/>
      <c r="H14" s="303"/>
      <c r="I14" s="304"/>
      <c r="J14" s="305"/>
    </row>
    <row r="15" spans="2:30" ht="15.6" x14ac:dyDescent="0.3">
      <c r="B15" s="191" t="s">
        <v>196</v>
      </c>
      <c r="C15" s="197" t="s">
        <v>197</v>
      </c>
      <c r="D15" s="176" t="str">
        <f>IF($G$10="","",IF($G$10&gt;$F$10,VLOOKUP($C$7,$L$2:$AA$8,14,FALSE),0))</f>
        <v/>
      </c>
      <c r="E15" s="176" t="str">
        <f>IF($G$10="","",IF($G$10&gt;$F$10,VLOOKUP($C$7,$L$2:$AA$8,15,FALSE),""))</f>
        <v/>
      </c>
      <c r="F15" s="176" t="str">
        <f>IF($G$10="","",IF($G$10&gt;$F$10,VLOOKUP($C$7,$L$2:$AA$8,16,FALSE),""))</f>
        <v/>
      </c>
      <c r="G15" s="193"/>
      <c r="H15" s="303"/>
      <c r="I15" s="304"/>
      <c r="J15" s="305"/>
    </row>
    <row r="16" spans="2:30" ht="15.6" x14ac:dyDescent="0.3">
      <c r="B16" s="191" t="s">
        <v>198</v>
      </c>
      <c r="C16" s="197" t="s">
        <v>199</v>
      </c>
      <c r="D16" s="283"/>
      <c r="E16" s="284"/>
      <c r="F16" s="284"/>
      <c r="G16" s="285"/>
      <c r="H16" s="303"/>
      <c r="I16" s="304"/>
      <c r="J16" s="305"/>
    </row>
    <row r="17" spans="2:10" ht="15.6" x14ac:dyDescent="0.3">
      <c r="B17" s="191" t="s">
        <v>200</v>
      </c>
      <c r="C17" s="177" t="str">
        <f>IF(C7="","",3.65%)</f>
        <v/>
      </c>
      <c r="D17" s="286"/>
      <c r="E17" s="287"/>
      <c r="F17" s="287"/>
      <c r="G17" s="288"/>
      <c r="H17" s="303"/>
      <c r="I17" s="304"/>
      <c r="J17" s="305"/>
    </row>
    <row r="18" spans="2:10" ht="15.6" x14ac:dyDescent="0.3">
      <c r="B18" s="191" t="s">
        <v>201</v>
      </c>
      <c r="C18" s="177" t="str">
        <f>IF(C7="","",3%)</f>
        <v/>
      </c>
      <c r="D18" s="286"/>
      <c r="E18" s="287"/>
      <c r="F18" s="287"/>
      <c r="G18" s="288"/>
      <c r="H18" s="303"/>
      <c r="I18" s="304"/>
      <c r="J18" s="305"/>
    </row>
    <row r="19" spans="2:10" ht="62.4" x14ac:dyDescent="0.3">
      <c r="B19" s="198" t="s">
        <v>216</v>
      </c>
      <c r="C19" s="177" t="str">
        <f>IF(J7="","",IF(J7="Sim",4.5/100,0))</f>
        <v/>
      </c>
      <c r="D19" s="289"/>
      <c r="E19" s="290"/>
      <c r="F19" s="290"/>
      <c r="G19" s="291"/>
      <c r="H19" s="306"/>
      <c r="I19" s="307"/>
      <c r="J19" s="308"/>
    </row>
    <row r="20" spans="2:10" ht="15.6" x14ac:dyDescent="0.3">
      <c r="B20" s="198" t="s">
        <v>202</v>
      </c>
      <c r="C20" s="177" t="str">
        <f>IF(C17="","",SUM(C17:C19))</f>
        <v/>
      </c>
      <c r="D20" s="199"/>
      <c r="E20" s="199"/>
      <c r="F20" s="199"/>
      <c r="G20" s="200"/>
      <c r="H20" s="201"/>
      <c r="I20" s="201"/>
      <c r="J20" s="202"/>
    </row>
    <row r="21" spans="2:10" ht="15.6" x14ac:dyDescent="0.3">
      <c r="B21" s="203"/>
      <c r="C21" s="204"/>
      <c r="D21" s="199"/>
      <c r="E21" s="199"/>
      <c r="F21" s="199"/>
      <c r="G21" s="200"/>
      <c r="H21" s="201"/>
      <c r="I21" s="201"/>
      <c r="J21" s="202"/>
    </row>
    <row r="22" spans="2:10" ht="30.6" customHeight="1" x14ac:dyDescent="0.3">
      <c r="B22" s="297" t="str">
        <f>IF(C18="","",CONCATENATE("Declaro para os devidos fins que, conforme legislação tributária municipal, a base de calculo para ", C7,", é de 100%, com a respectiva alíquota de 3%."))</f>
        <v/>
      </c>
      <c r="C22" s="298"/>
      <c r="D22" s="298"/>
      <c r="E22" s="298"/>
      <c r="F22" s="298"/>
      <c r="G22" s="298"/>
      <c r="H22" s="298"/>
      <c r="I22" s="298"/>
      <c r="J22" s="299"/>
    </row>
    <row r="23" spans="2:10" ht="15.6" customHeight="1" x14ac:dyDescent="0.3">
      <c r="B23" s="205"/>
      <c r="C23" s="206"/>
      <c r="D23" s="206"/>
      <c r="E23" s="206"/>
      <c r="F23" s="206"/>
      <c r="G23" s="206"/>
      <c r="H23" s="206"/>
      <c r="I23" s="206"/>
      <c r="J23" s="207"/>
    </row>
    <row r="24" spans="2:10" ht="45" customHeight="1" x14ac:dyDescent="0.3">
      <c r="B24" s="297" t="str">
        <f>IF(J7="","",IF(J7="Sim","Declaro para os devidos fins que o regime de contribuição previdenciária sobre a receita bruta adotado para elaboração do orçamento foi Com desoneração, e que esta é a alternativa mais adequada para a administração publica.","Declaro para os devidos fins que o regime de contribuição previdenciária sobre a receita bruta adotado para elaboração do orçamento foi Sem desoneração, e que esta é a alternativa mais adequada para a administração publica."))</f>
        <v/>
      </c>
      <c r="C24" s="298"/>
      <c r="D24" s="298"/>
      <c r="E24" s="298"/>
      <c r="F24" s="298"/>
      <c r="G24" s="298"/>
      <c r="H24" s="298"/>
      <c r="I24" s="298"/>
      <c r="J24" s="299"/>
    </row>
    <row r="25" spans="2:10" ht="15.6" x14ac:dyDescent="0.3">
      <c r="B25" s="203"/>
      <c r="C25" s="204"/>
      <c r="D25" s="199"/>
      <c r="E25" s="199"/>
      <c r="F25" s="199"/>
      <c r="G25" s="200"/>
      <c r="H25" s="201"/>
      <c r="I25" s="201"/>
      <c r="J25" s="202"/>
    </row>
    <row r="26" spans="2:10" ht="15.6" customHeight="1" x14ac:dyDescent="0.3">
      <c r="B26" s="309" t="str">
        <f>IF(J7="","","Declaro que os cálculos e os valores de referência estão de acordo com o Acordão n° 2622/33 do TCU" )</f>
        <v/>
      </c>
      <c r="C26" s="310"/>
      <c r="D26" s="310"/>
      <c r="E26" s="310"/>
      <c r="F26" s="310"/>
      <c r="G26" s="310"/>
      <c r="H26" s="310"/>
      <c r="I26" s="310"/>
      <c r="J26" s="311"/>
    </row>
    <row r="27" spans="2:10" ht="15.6" customHeight="1" x14ac:dyDescent="0.3">
      <c r="B27" s="312"/>
      <c r="C27" s="313"/>
      <c r="D27" s="313"/>
      <c r="E27" s="313"/>
      <c r="F27" s="313"/>
      <c r="G27" s="313"/>
      <c r="H27" s="313"/>
      <c r="I27" s="313"/>
      <c r="J27" s="314"/>
    </row>
    <row r="28" spans="2:10" ht="15.6" x14ac:dyDescent="0.3">
      <c r="B28" s="208"/>
      <c r="C28" s="209"/>
      <c r="D28" s="209"/>
      <c r="E28" s="210"/>
      <c r="F28" s="209"/>
      <c r="G28" s="209"/>
      <c r="H28" s="209"/>
      <c r="I28" s="209"/>
      <c r="J28" s="202"/>
    </row>
    <row r="29" spans="2:10" ht="15.6" x14ac:dyDescent="0.3">
      <c r="B29" s="220" t="str">
        <f>IF(C30="","",C30&amp;TEXT(B62,"dd-mmmm-aaaa"))</f>
        <v/>
      </c>
      <c r="C29" s="209"/>
      <c r="D29" s="209"/>
      <c r="E29" s="210"/>
      <c r="F29" s="209"/>
      <c r="G29" s="209"/>
      <c r="H29" s="209"/>
      <c r="I29" s="209"/>
      <c r="J29" s="202"/>
    </row>
    <row r="30" spans="2:10" ht="15.6" x14ac:dyDescent="0.3">
      <c r="B30" s="221" t="str">
        <f>IF(B29="","Cidade/Estado =","")</f>
        <v>Cidade/Estado =</v>
      </c>
      <c r="C30" s="315"/>
      <c r="D30" s="315"/>
      <c r="E30" s="315"/>
      <c r="F30" s="315"/>
      <c r="G30" s="315"/>
      <c r="H30" s="315"/>
      <c r="I30" s="315"/>
      <c r="J30" s="316"/>
    </row>
    <row r="31" spans="2:10" ht="15.6" x14ac:dyDescent="0.3">
      <c r="B31" s="208"/>
      <c r="C31" s="209"/>
      <c r="D31" s="209"/>
      <c r="E31" s="210"/>
      <c r="F31" s="209"/>
      <c r="G31" s="209"/>
      <c r="H31" s="209"/>
      <c r="I31" s="209"/>
      <c r="J31" s="202"/>
    </row>
    <row r="32" spans="2:10" x14ac:dyDescent="0.3">
      <c r="B32" s="215"/>
      <c r="C32" s="214"/>
      <c r="D32" s="214"/>
      <c r="E32" s="214"/>
      <c r="F32" s="214"/>
      <c r="G32" s="214"/>
      <c r="H32" s="214"/>
      <c r="I32" s="214"/>
      <c r="J32" s="216"/>
    </row>
    <row r="33" spans="1:11" x14ac:dyDescent="0.3">
      <c r="B33" s="215"/>
      <c r="C33" s="214"/>
      <c r="D33" s="214"/>
      <c r="E33" s="214"/>
      <c r="F33" s="214"/>
      <c r="G33" s="214"/>
      <c r="H33" s="214"/>
      <c r="I33" s="214"/>
      <c r="J33" s="216"/>
    </row>
    <row r="34" spans="1:11" x14ac:dyDescent="0.3">
      <c r="B34" s="215"/>
      <c r="C34" s="214"/>
      <c r="D34" s="214"/>
      <c r="E34" s="214"/>
      <c r="F34" s="214"/>
      <c r="G34" s="214"/>
      <c r="H34" s="214"/>
      <c r="I34" s="214"/>
      <c r="J34" s="216"/>
    </row>
    <row r="35" spans="1:11" x14ac:dyDescent="0.3">
      <c r="B35" s="215"/>
      <c r="C35" s="214"/>
      <c r="D35" s="214"/>
      <c r="E35" s="214"/>
      <c r="F35" s="214"/>
      <c r="G35" s="214"/>
      <c r="H35" s="214"/>
      <c r="I35" s="214"/>
      <c r="J35" s="216"/>
    </row>
    <row r="36" spans="1:11" ht="15.6" x14ac:dyDescent="0.3">
      <c r="B36" s="211"/>
      <c r="C36" s="212"/>
      <c r="D36" s="212"/>
      <c r="E36" s="212"/>
      <c r="F36" s="212"/>
      <c r="G36" s="212"/>
      <c r="H36" s="212"/>
      <c r="I36" s="212"/>
      <c r="J36" s="213"/>
    </row>
    <row r="37" spans="1:11" ht="15.6" x14ac:dyDescent="0.3">
      <c r="B37" s="211"/>
      <c r="C37" s="212"/>
      <c r="D37" s="212"/>
      <c r="E37" s="212"/>
      <c r="F37" s="212"/>
      <c r="G37" s="212"/>
      <c r="H37" s="212"/>
      <c r="I37" s="212"/>
      <c r="J37" s="213"/>
    </row>
    <row r="38" spans="1:11" ht="15.6" x14ac:dyDescent="0.3">
      <c r="A38" s="214"/>
      <c r="B38" s="292" t="s">
        <v>28</v>
      </c>
      <c r="C38" s="293"/>
      <c r="D38" s="293"/>
      <c r="E38" s="293"/>
      <c r="F38" s="293"/>
      <c r="G38" s="293"/>
      <c r="H38" s="293"/>
      <c r="I38" s="293"/>
      <c r="J38" s="294"/>
      <c r="K38" s="214"/>
    </row>
    <row r="39" spans="1:11" ht="15.6" x14ac:dyDescent="0.3">
      <c r="B39" s="292" t="s">
        <v>31</v>
      </c>
      <c r="C39" s="293"/>
      <c r="D39" s="293"/>
      <c r="E39" s="293"/>
      <c r="F39" s="293"/>
      <c r="G39" s="293"/>
      <c r="H39" s="293"/>
      <c r="I39" s="293"/>
      <c r="J39" s="294"/>
    </row>
    <row r="40" spans="1:11" ht="15.6" x14ac:dyDescent="0.3">
      <c r="B40" s="292" t="s">
        <v>96</v>
      </c>
      <c r="C40" s="293"/>
      <c r="D40" s="293"/>
      <c r="E40" s="293"/>
      <c r="F40" s="293"/>
      <c r="G40" s="293"/>
      <c r="H40" s="293"/>
      <c r="I40" s="293"/>
      <c r="J40" s="294"/>
    </row>
    <row r="41" spans="1:11" ht="15.6" x14ac:dyDescent="0.3">
      <c r="B41" s="292" t="s">
        <v>95</v>
      </c>
      <c r="C41" s="293"/>
      <c r="D41" s="293"/>
      <c r="E41" s="293"/>
      <c r="F41" s="293"/>
      <c r="G41" s="293"/>
      <c r="H41" s="293"/>
      <c r="I41" s="293"/>
      <c r="J41" s="294"/>
    </row>
    <row r="42" spans="1:11" x14ac:dyDescent="0.3">
      <c r="B42" s="215"/>
      <c r="C42" s="214"/>
      <c r="D42" s="214"/>
      <c r="E42" s="214"/>
      <c r="F42" s="214"/>
      <c r="G42" s="214"/>
      <c r="H42" s="214"/>
      <c r="I42" s="214"/>
      <c r="J42" s="216"/>
    </row>
    <row r="43" spans="1:11" x14ac:dyDescent="0.3">
      <c r="B43" s="215"/>
      <c r="C43" s="214"/>
      <c r="D43" s="214"/>
      <c r="E43" s="214"/>
      <c r="F43" s="214"/>
      <c r="G43" s="214"/>
      <c r="H43" s="214"/>
      <c r="I43" s="214"/>
      <c r="J43" s="216"/>
    </row>
    <row r="44" spans="1:11" x14ac:dyDescent="0.3">
      <c r="B44" s="215"/>
      <c r="C44" s="214"/>
      <c r="D44" s="214"/>
      <c r="E44" s="214"/>
      <c r="F44" s="214"/>
      <c r="G44" s="214"/>
      <c r="H44" s="214"/>
      <c r="I44" s="214"/>
      <c r="J44" s="216"/>
    </row>
    <row r="45" spans="1:11" x14ac:dyDescent="0.3">
      <c r="B45" s="215"/>
      <c r="C45" s="214"/>
      <c r="D45" s="214"/>
      <c r="E45" s="214"/>
      <c r="F45" s="214"/>
      <c r="G45" s="214"/>
      <c r="H45" s="214"/>
      <c r="I45" s="214"/>
      <c r="J45" s="216"/>
    </row>
    <row r="46" spans="1:11" x14ac:dyDescent="0.3">
      <c r="B46" s="215"/>
      <c r="C46" s="214"/>
      <c r="D46" s="214"/>
      <c r="E46" s="214"/>
      <c r="F46" s="214"/>
      <c r="G46" s="214"/>
      <c r="H46" s="214"/>
      <c r="I46" s="214"/>
      <c r="J46" s="216"/>
    </row>
    <row r="47" spans="1:11" x14ac:dyDescent="0.3">
      <c r="B47" s="215"/>
      <c r="C47" s="214"/>
      <c r="D47" s="214"/>
      <c r="E47" s="214"/>
      <c r="F47" s="214"/>
      <c r="G47" s="214"/>
      <c r="H47" s="214"/>
      <c r="I47" s="214"/>
      <c r="J47" s="216"/>
    </row>
    <row r="48" spans="1:11" x14ac:dyDescent="0.3">
      <c r="B48" s="215"/>
      <c r="C48" s="214"/>
      <c r="D48" s="214"/>
      <c r="E48" s="214"/>
      <c r="F48" s="214"/>
      <c r="G48" s="214"/>
      <c r="H48" s="214"/>
      <c r="I48" s="214"/>
      <c r="J48" s="216"/>
    </row>
    <row r="49" spans="2:10" x14ac:dyDescent="0.3">
      <c r="B49" s="215"/>
      <c r="C49" s="214"/>
      <c r="D49" s="214"/>
      <c r="E49" s="214"/>
      <c r="F49" s="214"/>
      <c r="G49" s="214"/>
      <c r="H49" s="214"/>
      <c r="I49" s="214"/>
      <c r="J49" s="216"/>
    </row>
    <row r="50" spans="2:10" x14ac:dyDescent="0.3">
      <c r="B50" s="215"/>
      <c r="C50" s="214"/>
      <c r="D50" s="214"/>
      <c r="E50" s="214"/>
      <c r="F50" s="214"/>
      <c r="G50" s="214"/>
      <c r="H50" s="214"/>
      <c r="I50" s="214"/>
      <c r="J50" s="216"/>
    </row>
    <row r="51" spans="2:10" x14ac:dyDescent="0.3">
      <c r="B51" s="215"/>
      <c r="C51" s="214"/>
      <c r="D51" s="214"/>
      <c r="E51" s="214"/>
      <c r="F51" s="214"/>
      <c r="G51" s="214"/>
      <c r="H51" s="214"/>
      <c r="I51" s="214"/>
      <c r="J51" s="216"/>
    </row>
    <row r="52" spans="2:10" x14ac:dyDescent="0.3">
      <c r="B52" s="215"/>
      <c r="C52" s="214"/>
      <c r="D52" s="214"/>
      <c r="E52" s="214"/>
      <c r="F52" s="214"/>
      <c r="G52" s="214"/>
      <c r="H52" s="214"/>
      <c r="I52" s="214"/>
      <c r="J52" s="216"/>
    </row>
    <row r="53" spans="2:10" x14ac:dyDescent="0.3">
      <c r="B53" s="215"/>
      <c r="C53" s="214"/>
      <c r="D53" s="214"/>
      <c r="E53" s="214"/>
      <c r="F53" s="214"/>
      <c r="G53" s="214"/>
      <c r="H53" s="214"/>
      <c r="I53" s="214"/>
      <c r="J53" s="216"/>
    </row>
    <row r="54" spans="2:10" x14ac:dyDescent="0.3">
      <c r="B54" s="215"/>
      <c r="C54" s="214"/>
      <c r="D54" s="214"/>
      <c r="E54" s="214"/>
      <c r="F54" s="214"/>
      <c r="G54" s="214"/>
      <c r="H54" s="214"/>
      <c r="I54" s="214"/>
      <c r="J54" s="216"/>
    </row>
    <row r="55" spans="2:10" x14ac:dyDescent="0.3">
      <c r="B55" s="215"/>
      <c r="C55" s="214"/>
      <c r="D55" s="214"/>
      <c r="E55" s="214"/>
      <c r="F55" s="214"/>
      <c r="G55" s="214"/>
      <c r="H55" s="214"/>
      <c r="I55" s="214"/>
      <c r="J55" s="216"/>
    </row>
    <row r="56" spans="2:10" x14ac:dyDescent="0.3">
      <c r="B56" s="215"/>
      <c r="C56" s="214"/>
      <c r="D56" s="214"/>
      <c r="E56" s="214"/>
      <c r="F56" s="214"/>
      <c r="G56" s="214"/>
      <c r="H56" s="214"/>
      <c r="I56" s="214"/>
      <c r="J56" s="216"/>
    </row>
    <row r="57" spans="2:10" x14ac:dyDescent="0.3">
      <c r="B57" s="215"/>
      <c r="C57" s="214"/>
      <c r="D57" s="214"/>
      <c r="E57" s="214"/>
      <c r="F57" s="214"/>
      <c r="G57" s="214"/>
      <c r="H57" s="214"/>
      <c r="I57" s="214"/>
      <c r="J57" s="216"/>
    </row>
    <row r="58" spans="2:10" x14ac:dyDescent="0.3">
      <c r="B58" s="215"/>
      <c r="C58" s="214"/>
      <c r="D58" s="214"/>
      <c r="E58" s="214"/>
      <c r="F58" s="214"/>
      <c r="G58" s="214"/>
      <c r="H58" s="214"/>
      <c r="I58" s="214"/>
      <c r="J58" s="216"/>
    </row>
    <row r="59" spans="2:10" x14ac:dyDescent="0.3">
      <c r="B59" s="215"/>
      <c r="C59" s="214"/>
      <c r="D59" s="214"/>
      <c r="E59" s="214"/>
      <c r="F59" s="214"/>
      <c r="G59" s="214"/>
      <c r="H59" s="214"/>
      <c r="I59" s="214"/>
      <c r="J59" s="216"/>
    </row>
    <row r="60" spans="2:10" x14ac:dyDescent="0.3">
      <c r="B60" s="215"/>
      <c r="C60" s="214"/>
      <c r="D60" s="214"/>
      <c r="E60" s="214"/>
      <c r="F60" s="214"/>
      <c r="G60" s="214"/>
      <c r="H60" s="214"/>
      <c r="I60" s="214"/>
      <c r="J60" s="216"/>
    </row>
    <row r="61" spans="2:10" ht="15" thickBot="1" x14ac:dyDescent="0.35">
      <c r="B61" s="217"/>
      <c r="C61" s="218"/>
      <c r="D61" s="218"/>
      <c r="E61" s="218"/>
      <c r="F61" s="218"/>
      <c r="G61" s="218"/>
      <c r="H61" s="218"/>
      <c r="I61" s="218"/>
      <c r="J61" s="219"/>
    </row>
    <row r="62" spans="2:10" x14ac:dyDescent="0.3">
      <c r="B62" s="222">
        <f ca="1">TODAY()</f>
        <v>43060</v>
      </c>
    </row>
  </sheetData>
  <sheetProtection algorithmName="SHA-512" hashValue="uDSxdO5FqAJqD7IJ+Q+odqr3dng9NwSAqNJbE70RnLA6JhCiYTwBuLy4U48FMKtTYTgV95gWYh6DneUefyVZHg==" saltValue="sE4ZetLRZFFmLFlyRY2q7w==" spinCount="100000" sheet="1" objects="1" scenarios="1"/>
  <mergeCells count="26">
    <mergeCell ref="B2:J2"/>
    <mergeCell ref="B8:J8"/>
    <mergeCell ref="H9:J9"/>
    <mergeCell ref="AB2:AD2"/>
    <mergeCell ref="Y2:AA2"/>
    <mergeCell ref="C7:G7"/>
    <mergeCell ref="M2:O2"/>
    <mergeCell ref="P2:R2"/>
    <mergeCell ref="S2:U2"/>
    <mergeCell ref="L2:L3"/>
    <mergeCell ref="V2:X2"/>
    <mergeCell ref="H7:I7"/>
    <mergeCell ref="C3:J3"/>
    <mergeCell ref="C4:J4"/>
    <mergeCell ref="D16:G19"/>
    <mergeCell ref="B6:J6"/>
    <mergeCell ref="C5:J5"/>
    <mergeCell ref="B41:J41"/>
    <mergeCell ref="B40:J40"/>
    <mergeCell ref="B39:J39"/>
    <mergeCell ref="B38:J38"/>
    <mergeCell ref="B22:J22"/>
    <mergeCell ref="B24:J24"/>
    <mergeCell ref="H10:J19"/>
    <mergeCell ref="B26:J27"/>
    <mergeCell ref="C30:J30"/>
  </mergeCells>
  <conditionalFormatting sqref="G11">
    <cfRule type="cellIs" dxfId="21" priority="15" operator="greaterThan">
      <formula>$F$11</formula>
    </cfRule>
    <cfRule type="cellIs" dxfId="20" priority="20" operator="lessThan">
      <formula>$D$11</formula>
    </cfRule>
  </conditionalFormatting>
  <conditionalFormatting sqref="G12">
    <cfRule type="cellIs" dxfId="19" priority="14" operator="greaterThan">
      <formula>$F$12</formula>
    </cfRule>
    <cfRule type="cellIs" dxfId="18" priority="19" operator="lessThan">
      <formula>$D$12</formula>
    </cfRule>
  </conditionalFormatting>
  <conditionalFormatting sqref="G13">
    <cfRule type="cellIs" dxfId="17" priority="13" operator="greaterThan">
      <formula>$F$13</formula>
    </cfRule>
    <cfRule type="cellIs" dxfId="16" priority="18" operator="lessThan">
      <formula>$D$13</formula>
    </cfRule>
  </conditionalFormatting>
  <conditionalFormatting sqref="G14">
    <cfRule type="cellIs" dxfId="15" priority="12" operator="greaterThan">
      <formula>$F$14</formula>
    </cfRule>
    <cfRule type="cellIs" dxfId="14" priority="17" operator="lessThan">
      <formula>$D$14</formula>
    </cfRule>
  </conditionalFormatting>
  <conditionalFormatting sqref="G15">
    <cfRule type="cellIs" dxfId="13" priority="11" operator="greaterThan">
      <formula>$F$15</formula>
    </cfRule>
    <cfRule type="cellIs" dxfId="12" priority="16" operator="lessThan">
      <formula>$D$15</formula>
    </cfRule>
  </conditionalFormatting>
  <conditionalFormatting sqref="G10">
    <cfRule type="containsBlanks" dxfId="11" priority="10">
      <formula>LEN(TRIM(G10))=0</formula>
    </cfRule>
  </conditionalFormatting>
  <conditionalFormatting sqref="C7:G7 J7">
    <cfRule type="containsBlanks" dxfId="10" priority="9">
      <formula>LEN(TRIM(C7))=0</formula>
    </cfRule>
  </conditionalFormatting>
  <conditionalFormatting sqref="G11:G15">
    <cfRule type="containsBlanks" dxfId="9" priority="8">
      <formula>LEN(TRIM(G11))=0</formula>
    </cfRule>
  </conditionalFormatting>
  <conditionalFormatting sqref="C30">
    <cfRule type="notContainsBlanks" dxfId="8" priority="6">
      <formula>LEN(TRIM(C30))&gt;0</formula>
    </cfRule>
    <cfRule type="containsBlanks" dxfId="7" priority="7">
      <formula>LEN(TRIM(C30))=0</formula>
    </cfRule>
  </conditionalFormatting>
  <conditionalFormatting sqref="D11">
    <cfRule type="cellIs" dxfId="6" priority="5" operator="equal">
      <formula>0</formula>
    </cfRule>
  </conditionalFormatting>
  <conditionalFormatting sqref="D12">
    <cfRule type="cellIs" dxfId="5" priority="4" operator="equal">
      <formula>0</formula>
    </cfRule>
  </conditionalFormatting>
  <conditionalFormatting sqref="D13">
    <cfRule type="cellIs" dxfId="4" priority="3" operator="equal">
      <formula>0</formula>
    </cfRule>
  </conditionalFormatting>
  <conditionalFormatting sqref="D14">
    <cfRule type="cellIs" dxfId="3" priority="2" operator="equal">
      <formula>0</formula>
    </cfRule>
  </conditionalFormatting>
  <conditionalFormatting sqref="D15">
    <cfRule type="cellIs" dxfId="2" priority="1" operator="equal">
      <formula>0</formula>
    </cfRule>
  </conditionalFormatting>
  <dataValidations count="2">
    <dataValidation type="list" allowBlank="1" showInputMessage="1" showErrorMessage="1" sqref="J7">
      <formula1>$K$2:$K$3</formula1>
    </dataValidation>
    <dataValidation type="list" allowBlank="1" showInputMessage="1" showErrorMessage="1" sqref="C7">
      <formula1>$L$4:$L$9</formula1>
    </dataValidation>
  </dataValidation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9" orientation="portrait" horizontalDpi="4294967293" verticalDpi="0" r:id="rId1"/>
  <headerFooter>
    <oddHeader xml:space="preserve">&amp;L&amp;G&amp;R&amp;P
</oddHeader>
    <oddFooter>&amp;CRua João Mari, 55 - Centro - CEP 89.895-000 - Riqueza/SC
CNPJ: 95.988.309/0001-48 -FONE/FAX: 0**49 3675-3200
e-mail: engenharia@riqueza.sc.gov.br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7"/>
  <sheetViews>
    <sheetView zoomScaleNormal="100" workbookViewId="0">
      <selection activeCell="A52" sqref="A52"/>
    </sheetView>
  </sheetViews>
  <sheetFormatPr defaultColWidth="8.88671875" defaultRowHeight="15.6" x14ac:dyDescent="0.3"/>
  <cols>
    <col min="1" max="1" width="11.6640625" style="55" bestFit="1" customWidth="1"/>
    <col min="2" max="2" width="12.88671875" style="55" bestFit="1" customWidth="1"/>
    <col min="3" max="3" width="11.33203125" style="155" customWidth="1"/>
    <col min="4" max="4" width="62.5546875" style="167" bestFit="1" customWidth="1"/>
    <col min="5" max="5" width="9.44140625" style="155" bestFit="1" customWidth="1"/>
    <col min="6" max="6" width="6.88671875" style="155" customWidth="1"/>
    <col min="7" max="7" width="12.6640625" style="155" customWidth="1"/>
    <col min="8" max="8" width="9.88671875" style="155" bestFit="1" customWidth="1"/>
    <col min="9" max="9" width="15.33203125" style="55" bestFit="1" customWidth="1"/>
    <col min="10" max="11" width="8.88671875" style="17" customWidth="1"/>
    <col min="12" max="12" width="7.109375" style="17" customWidth="1"/>
    <col min="13" max="13" width="17.88671875" style="17" customWidth="1"/>
    <col min="14" max="14" width="5.5546875" style="17" customWidth="1"/>
    <col min="15" max="26" width="8.88671875" style="17" customWidth="1"/>
    <col min="27" max="16384" width="8.88671875" style="17"/>
  </cols>
  <sheetData>
    <row r="1" spans="1:26" x14ac:dyDescent="0.3">
      <c r="A1" s="346" t="s">
        <v>53</v>
      </c>
      <c r="B1" s="347"/>
      <c r="C1" s="347"/>
      <c r="D1" s="347"/>
      <c r="E1" s="347"/>
      <c r="F1" s="347"/>
      <c r="G1" s="347"/>
      <c r="H1" s="347"/>
      <c r="I1" s="348"/>
      <c r="J1" s="18"/>
      <c r="K1" s="19"/>
      <c r="L1" s="19"/>
      <c r="M1" s="19"/>
      <c r="N1" s="19"/>
      <c r="O1" s="19"/>
      <c r="P1" s="19"/>
      <c r="Q1" s="19"/>
      <c r="R1" s="19"/>
      <c r="S1" s="18"/>
    </row>
    <row r="2" spans="1:26" s="56" customFormat="1" x14ac:dyDescent="0.3">
      <c r="A2" s="116" t="s">
        <v>8</v>
      </c>
      <c r="B2" s="355" t="str">
        <f>IF(BDI!C3="","",BDI!C3)</f>
        <v xml:space="preserve">Pavilhão Industrial </v>
      </c>
      <c r="C2" s="356"/>
      <c r="D2" s="356"/>
      <c r="E2" s="356"/>
      <c r="F2" s="356"/>
      <c r="G2" s="356"/>
      <c r="H2" s="356"/>
      <c r="I2" s="357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26" s="56" customFormat="1" x14ac:dyDescent="0.3">
      <c r="A3" s="116" t="s">
        <v>32</v>
      </c>
      <c r="B3" s="361" t="str">
        <f>IF(BDI!C4="","",BDI!C4)</f>
        <v>Riqueza - SC</v>
      </c>
      <c r="C3" s="361"/>
      <c r="D3" s="361"/>
      <c r="E3" s="361"/>
      <c r="F3" s="361"/>
      <c r="G3" s="361"/>
      <c r="H3" s="361"/>
      <c r="I3" s="362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26" s="56" customFormat="1" x14ac:dyDescent="0.3">
      <c r="A4" s="173" t="s">
        <v>7</v>
      </c>
      <c r="B4" s="349" t="str">
        <f>IF(BDI!C5="","",BDI!C5)</f>
        <v>Rua lindor José Pohlmann, Lote Urbano 340</v>
      </c>
      <c r="C4" s="350"/>
      <c r="D4" s="350"/>
      <c r="E4" s="350"/>
      <c r="F4" s="350"/>
      <c r="G4" s="351"/>
      <c r="H4" s="257" t="s">
        <v>9</v>
      </c>
      <c r="I4" s="258" t="str">
        <f>BDI!H10</f>
        <v/>
      </c>
      <c r="J4" s="34"/>
      <c r="K4" s="34"/>
      <c r="L4" s="34"/>
      <c r="M4" s="34"/>
      <c r="N4" s="34"/>
      <c r="O4" s="34"/>
      <c r="P4" s="34"/>
      <c r="Q4" s="34"/>
      <c r="R4" s="174"/>
      <c r="S4" s="34"/>
    </row>
    <row r="5" spans="1:26" x14ac:dyDescent="0.3">
      <c r="A5" s="358"/>
      <c r="B5" s="359"/>
      <c r="C5" s="359"/>
      <c r="D5" s="359"/>
      <c r="E5" s="359"/>
      <c r="F5" s="359"/>
      <c r="G5" s="359"/>
      <c r="H5" s="359"/>
      <c r="I5" s="360"/>
      <c r="J5" s="18"/>
      <c r="K5" s="18"/>
      <c r="L5" s="19"/>
      <c r="M5" s="19"/>
      <c r="N5" s="19"/>
      <c r="O5" s="19"/>
      <c r="P5" s="19"/>
      <c r="Q5" s="20"/>
      <c r="R5" s="22"/>
      <c r="S5" s="18"/>
    </row>
    <row r="6" spans="1:26" s="170" customFormat="1" ht="31.2" x14ac:dyDescent="0.3">
      <c r="A6" s="132" t="s">
        <v>0</v>
      </c>
      <c r="B6" s="133" t="s">
        <v>4</v>
      </c>
      <c r="C6" s="135" t="s">
        <v>301</v>
      </c>
      <c r="D6" s="134" t="s">
        <v>1</v>
      </c>
      <c r="E6" s="134" t="s">
        <v>3</v>
      </c>
      <c r="F6" s="135" t="s">
        <v>2</v>
      </c>
      <c r="G6" s="135" t="s">
        <v>10</v>
      </c>
      <c r="H6" s="135" t="s">
        <v>51</v>
      </c>
      <c r="I6" s="136" t="s">
        <v>52</v>
      </c>
      <c r="J6" s="169"/>
      <c r="K6" s="153"/>
      <c r="L6" s="153"/>
      <c r="M6" s="153"/>
      <c r="N6" s="138"/>
      <c r="O6" s="139"/>
      <c r="P6" s="153"/>
      <c r="Q6" s="140"/>
      <c r="R6" s="140"/>
      <c r="S6" s="169"/>
    </row>
    <row r="7" spans="1:26" x14ac:dyDescent="0.3">
      <c r="A7" s="352"/>
      <c r="B7" s="353"/>
      <c r="C7" s="353"/>
      <c r="D7" s="353"/>
      <c r="E7" s="353"/>
      <c r="F7" s="353"/>
      <c r="G7" s="353"/>
      <c r="H7" s="353"/>
      <c r="I7" s="354"/>
      <c r="J7" s="18"/>
      <c r="K7" s="141"/>
      <c r="L7" s="141"/>
      <c r="M7" s="141"/>
      <c r="N7" s="334"/>
      <c r="O7" s="334"/>
      <c r="P7" s="334"/>
      <c r="Q7" s="334"/>
      <c r="R7" s="141"/>
      <c r="S7" s="18"/>
    </row>
    <row r="8" spans="1:26" x14ac:dyDescent="0.3">
      <c r="A8" s="25" t="s">
        <v>13</v>
      </c>
      <c r="B8" s="342" t="s">
        <v>5</v>
      </c>
      <c r="C8" s="342"/>
      <c r="D8" s="342"/>
      <c r="E8" s="342"/>
      <c r="F8" s="342"/>
      <c r="G8" s="342"/>
      <c r="H8" s="342"/>
      <c r="I8" s="343"/>
      <c r="J8" s="18"/>
      <c r="K8" s="20"/>
      <c r="L8" s="19"/>
      <c r="M8" s="19"/>
      <c r="N8" s="224"/>
      <c r="O8" s="334"/>
      <c r="P8" s="334"/>
      <c r="Q8" s="334"/>
      <c r="R8" s="19"/>
      <c r="S8" s="18"/>
    </row>
    <row r="9" spans="1:26" ht="31.2" x14ac:dyDescent="0.3">
      <c r="A9" s="29" t="s">
        <v>115</v>
      </c>
      <c r="B9" s="30" t="s">
        <v>19</v>
      </c>
      <c r="C9" s="156"/>
      <c r="D9" s="259" t="s">
        <v>127</v>
      </c>
      <c r="E9" s="260">
        <f>'Quantidades '!D10</f>
        <v>196.8</v>
      </c>
      <c r="F9" s="260" t="s">
        <v>6</v>
      </c>
      <c r="G9" s="260" t="str">
        <f>IF($I$4="","",ROUND(TRUNC(C9*$I$4+C9,3),2))</f>
        <v/>
      </c>
      <c r="H9" s="260" t="str">
        <f>IF(G9="","",ROUND(E9*G9,2))</f>
        <v/>
      </c>
      <c r="I9" s="26"/>
      <c r="J9" s="18"/>
      <c r="K9" s="31"/>
      <c r="L9" s="142"/>
      <c r="M9" s="31"/>
      <c r="O9" s="32"/>
      <c r="P9" s="32"/>
      <c r="R9" s="27"/>
      <c r="S9" s="18"/>
    </row>
    <row r="10" spans="1:26" x14ac:dyDescent="0.3">
      <c r="A10" s="154" t="s">
        <v>116</v>
      </c>
      <c r="B10" s="36">
        <v>93358</v>
      </c>
      <c r="C10" s="157"/>
      <c r="D10" s="261" t="s">
        <v>166</v>
      </c>
      <c r="E10" s="262">
        <f>'Quantidades '!E20</f>
        <v>21.279999999999998</v>
      </c>
      <c r="F10" s="262" t="s">
        <v>25</v>
      </c>
      <c r="G10" s="260" t="str">
        <f>IF($I$4="","",ROUND(TRUNC(C10*$I$4+C10,3),2))</f>
        <v/>
      </c>
      <c r="H10" s="260" t="str">
        <f t="shared" ref="H10:H11" si="0">IF(G10="","",ROUND(E10*G10,2))</f>
        <v/>
      </c>
      <c r="I10" s="37"/>
      <c r="K10" s="20"/>
      <c r="L10" s="20"/>
      <c r="M10" s="20"/>
      <c r="N10" s="34"/>
      <c r="O10" s="20"/>
      <c r="P10" s="34"/>
      <c r="Q10" s="27"/>
      <c r="R10" s="27"/>
      <c r="S10" s="18"/>
      <c r="T10" s="18"/>
      <c r="U10" s="18"/>
      <c r="V10" s="18"/>
      <c r="W10" s="18"/>
      <c r="X10" s="18"/>
      <c r="Y10" s="18"/>
      <c r="Z10" s="18"/>
    </row>
    <row r="11" spans="1:26" x14ac:dyDescent="0.3">
      <c r="A11" s="154" t="s">
        <v>117</v>
      </c>
      <c r="B11" s="38" t="s">
        <v>22</v>
      </c>
      <c r="C11" s="158"/>
      <c r="D11" s="263" t="s">
        <v>23</v>
      </c>
      <c r="E11" s="264">
        <f>'Quantidades '!E21</f>
        <v>16.959999999999997</v>
      </c>
      <c r="F11" s="264" t="s">
        <v>25</v>
      </c>
      <c r="G11" s="260" t="str">
        <f>IF($I$4="","",ROUND(TRUNC(C11*$I$4+C11,3),2))</f>
        <v/>
      </c>
      <c r="H11" s="260" t="str">
        <f t="shared" si="0"/>
        <v/>
      </c>
      <c r="I11" s="37"/>
      <c r="K11" s="20"/>
      <c r="L11" s="20"/>
      <c r="M11" s="20"/>
      <c r="N11" s="19"/>
      <c r="O11" s="20"/>
      <c r="P11" s="34"/>
      <c r="Q11" s="27"/>
      <c r="R11" s="27"/>
      <c r="S11" s="18"/>
      <c r="T11" s="18"/>
      <c r="U11" s="18"/>
      <c r="V11" s="18"/>
      <c r="W11" s="18"/>
      <c r="X11" s="18"/>
      <c r="Y11" s="18"/>
      <c r="Z11" s="18"/>
    </row>
    <row r="12" spans="1:26" x14ac:dyDescent="0.3">
      <c r="A12" s="338" t="s">
        <v>11</v>
      </c>
      <c r="B12" s="339"/>
      <c r="C12" s="339"/>
      <c r="D12" s="339"/>
      <c r="E12" s="339"/>
      <c r="F12" s="339"/>
      <c r="G12" s="339"/>
      <c r="H12" s="339"/>
      <c r="I12" s="265">
        <f>SUM(H9:H11)</f>
        <v>0</v>
      </c>
      <c r="K12" s="19"/>
      <c r="L12" s="19"/>
      <c r="M12" s="20"/>
      <c r="N12" s="19"/>
      <c r="O12" s="19"/>
      <c r="P12" s="19"/>
      <c r="Q12" s="19"/>
      <c r="R12" s="28"/>
      <c r="S12" s="18"/>
      <c r="T12" s="18"/>
      <c r="U12" s="18"/>
      <c r="V12" s="18"/>
      <c r="W12" s="18"/>
      <c r="X12" s="18"/>
      <c r="Y12" s="18"/>
      <c r="Z12" s="18"/>
    </row>
    <row r="13" spans="1:26" x14ac:dyDescent="0.3">
      <c r="A13" s="25" t="s">
        <v>12</v>
      </c>
      <c r="B13" s="342" t="s">
        <v>21</v>
      </c>
      <c r="C13" s="342"/>
      <c r="D13" s="342"/>
      <c r="E13" s="342"/>
      <c r="F13" s="342"/>
      <c r="G13" s="342"/>
      <c r="H13" s="342"/>
      <c r="I13" s="343"/>
      <c r="K13" s="20"/>
      <c r="L13" s="19"/>
      <c r="M13" s="20"/>
      <c r="N13" s="19"/>
      <c r="O13" s="19"/>
      <c r="P13" s="19"/>
      <c r="Q13" s="19"/>
      <c r="R13" s="19"/>
      <c r="S13" s="18"/>
      <c r="T13" s="18"/>
      <c r="U13" s="18"/>
      <c r="V13" s="18"/>
      <c r="W13" s="18"/>
      <c r="X13" s="18"/>
      <c r="Y13" s="18"/>
      <c r="Z13" s="18"/>
    </row>
    <row r="14" spans="1:26" x14ac:dyDescent="0.3">
      <c r="A14" s="29" t="s">
        <v>118</v>
      </c>
      <c r="B14" s="40">
        <v>92873</v>
      </c>
      <c r="C14" s="159"/>
      <c r="D14" s="266" t="s">
        <v>123</v>
      </c>
      <c r="E14" s="264">
        <f>'Quantidades '!E31</f>
        <v>11.64</v>
      </c>
      <c r="F14" s="264" t="s">
        <v>25</v>
      </c>
      <c r="G14" s="260" t="str">
        <f>IF($I$4="","",ROUND(TRUNC(C14*$I$4+C14,3),2))</f>
        <v/>
      </c>
      <c r="H14" s="260" t="str">
        <f>IF(G14="","",ROUND(E14*G14,2))</f>
        <v/>
      </c>
      <c r="I14" s="37"/>
      <c r="K14" s="31"/>
      <c r="L14" s="41"/>
      <c r="M14" s="31"/>
      <c r="N14" s="39"/>
      <c r="O14" s="20"/>
      <c r="P14" s="34"/>
      <c r="Q14" s="27"/>
      <c r="R14" s="27"/>
      <c r="S14" s="18"/>
      <c r="T14" s="18"/>
      <c r="U14" s="18"/>
      <c r="V14" s="18"/>
      <c r="W14" s="18"/>
      <c r="X14" s="18"/>
      <c r="Y14" s="18"/>
      <c r="Z14" s="18"/>
    </row>
    <row r="15" spans="1:26" x14ac:dyDescent="0.3">
      <c r="A15" s="29" t="s">
        <v>119</v>
      </c>
      <c r="B15" s="40">
        <v>96536</v>
      </c>
      <c r="C15" s="159"/>
      <c r="D15" s="266" t="s">
        <v>124</v>
      </c>
      <c r="E15" s="264">
        <f>'Quantidades '!E41</f>
        <v>56.88</v>
      </c>
      <c r="F15" s="264" t="s">
        <v>6</v>
      </c>
      <c r="G15" s="260" t="str">
        <f>IF($I$4="","",ROUND(TRUNC(C15*$I$4+C15,3),2))</f>
        <v/>
      </c>
      <c r="H15" s="260" t="str">
        <f t="shared" ref="H15:H17" si="1">IF(G15="","",ROUND(E15*G15,2))</f>
        <v/>
      </c>
      <c r="I15" s="37"/>
      <c r="K15" s="31"/>
      <c r="L15" s="41"/>
      <c r="M15" s="31"/>
      <c r="N15" s="39"/>
      <c r="O15" s="20"/>
      <c r="P15" s="34"/>
      <c r="Q15" s="27"/>
      <c r="R15" s="27"/>
      <c r="S15" s="18"/>
      <c r="T15" s="18"/>
      <c r="U15" s="18"/>
      <c r="V15" s="18"/>
      <c r="W15" s="18"/>
      <c r="X15" s="18"/>
      <c r="Y15" s="18"/>
      <c r="Z15" s="18"/>
    </row>
    <row r="16" spans="1:26" ht="31.2" x14ac:dyDescent="0.3">
      <c r="A16" s="29" t="s">
        <v>120</v>
      </c>
      <c r="B16" s="40">
        <v>94965</v>
      </c>
      <c r="C16" s="159"/>
      <c r="D16" s="266" t="s">
        <v>297</v>
      </c>
      <c r="E16" s="264">
        <f>E14</f>
        <v>11.64</v>
      </c>
      <c r="F16" s="264" t="s">
        <v>25</v>
      </c>
      <c r="G16" s="260" t="str">
        <f>IF($I$4="","",ROUND(TRUNC(C16*$I$4+C16,3),2))</f>
        <v/>
      </c>
      <c r="H16" s="260" t="str">
        <f t="shared" si="1"/>
        <v/>
      </c>
      <c r="I16" s="37"/>
      <c r="K16" s="31"/>
      <c r="L16" s="41"/>
      <c r="M16" s="31"/>
      <c r="N16" s="39"/>
      <c r="O16" s="20"/>
      <c r="P16" s="34"/>
      <c r="Q16" s="27"/>
      <c r="R16" s="27"/>
      <c r="S16" s="18"/>
      <c r="T16" s="18"/>
      <c r="U16" s="18"/>
      <c r="V16" s="18"/>
      <c r="W16" s="18"/>
      <c r="X16" s="18"/>
      <c r="Y16" s="18"/>
      <c r="Z16" s="18"/>
    </row>
    <row r="17" spans="1:26" x14ac:dyDescent="0.3">
      <c r="A17" s="29" t="s">
        <v>121</v>
      </c>
      <c r="B17" s="40" t="s">
        <v>228</v>
      </c>
      <c r="C17" s="159"/>
      <c r="D17" s="266" t="s">
        <v>229</v>
      </c>
      <c r="E17" s="264">
        <f>E16</f>
        <v>11.64</v>
      </c>
      <c r="F17" s="264" t="s">
        <v>49</v>
      </c>
      <c r="G17" s="260" t="str">
        <f>IF($I$4="","",ROUND(TRUNC(C17*$I$4+C17,3),2))</f>
        <v/>
      </c>
      <c r="H17" s="260" t="str">
        <f t="shared" si="1"/>
        <v/>
      </c>
      <c r="I17" s="37"/>
      <c r="K17" s="31"/>
      <c r="L17" s="41"/>
      <c r="M17" s="31"/>
      <c r="N17" s="39"/>
      <c r="O17" s="20"/>
      <c r="P17" s="34"/>
      <c r="Q17" s="27"/>
      <c r="R17" s="27"/>
      <c r="S17" s="18"/>
      <c r="T17" s="18"/>
      <c r="U17" s="18"/>
      <c r="V17" s="18"/>
      <c r="W17" s="18"/>
      <c r="X17" s="18"/>
      <c r="Y17" s="18"/>
      <c r="Z17" s="18"/>
    </row>
    <row r="18" spans="1:26" x14ac:dyDescent="0.3">
      <c r="A18" s="29" t="s">
        <v>122</v>
      </c>
      <c r="B18" s="40" t="s">
        <v>243</v>
      </c>
      <c r="C18" s="279" t="str">
        <f>Composições!F20</f>
        <v/>
      </c>
      <c r="D18" s="266" t="s">
        <v>244</v>
      </c>
      <c r="E18" s="264">
        <f>'Quantidades '!E34</f>
        <v>3.24</v>
      </c>
      <c r="F18" s="264" t="s">
        <v>25</v>
      </c>
      <c r="G18" s="260">
        <f>IF(C18="",0,ROUND(TRUNC(C18*$I$4+C18,3),2))</f>
        <v>0</v>
      </c>
      <c r="H18" s="260">
        <f t="shared" ref="H18" si="2">IF(E18="","",ROUND(E18*G18,2))</f>
        <v>0</v>
      </c>
      <c r="I18" s="37"/>
      <c r="K18" s="31"/>
      <c r="L18" s="41"/>
      <c r="M18" s="31"/>
      <c r="N18" s="39"/>
      <c r="O18" s="20"/>
      <c r="P18" s="34"/>
      <c r="Q18" s="27"/>
      <c r="R18" s="27"/>
      <c r="S18" s="18"/>
      <c r="T18" s="18"/>
      <c r="U18" s="18"/>
      <c r="V18" s="18"/>
      <c r="W18" s="18"/>
      <c r="X18" s="18"/>
      <c r="Y18" s="18"/>
      <c r="Z18" s="18"/>
    </row>
    <row r="19" spans="1:26" x14ac:dyDescent="0.3">
      <c r="A19" s="338" t="s">
        <v>11</v>
      </c>
      <c r="B19" s="339"/>
      <c r="C19" s="339"/>
      <c r="D19" s="339"/>
      <c r="E19" s="339"/>
      <c r="F19" s="339"/>
      <c r="G19" s="339"/>
      <c r="H19" s="339"/>
      <c r="I19" s="265">
        <f>SUM(H14:H18)</f>
        <v>0</v>
      </c>
      <c r="K19" s="19"/>
      <c r="L19" s="42"/>
      <c r="M19" s="19"/>
      <c r="N19" s="19"/>
      <c r="O19" s="19"/>
      <c r="P19" s="19"/>
      <c r="Q19" s="19"/>
      <c r="R19" s="28"/>
      <c r="S19" s="18"/>
      <c r="T19" s="18"/>
      <c r="U19" s="18"/>
      <c r="V19" s="18"/>
      <c r="W19" s="18"/>
      <c r="X19" s="18"/>
      <c r="Y19" s="18"/>
      <c r="Z19" s="18"/>
    </row>
    <row r="20" spans="1:26" x14ac:dyDescent="0.3">
      <c r="A20" s="25" t="s">
        <v>14</v>
      </c>
      <c r="B20" s="342" t="s">
        <v>26</v>
      </c>
      <c r="C20" s="342"/>
      <c r="D20" s="342"/>
      <c r="E20" s="342"/>
      <c r="F20" s="342"/>
      <c r="G20" s="342"/>
      <c r="H20" s="342"/>
      <c r="I20" s="343"/>
      <c r="K20" s="20"/>
      <c r="L20" s="19"/>
      <c r="M20" s="19"/>
      <c r="N20" s="19"/>
      <c r="O20" s="19"/>
      <c r="P20" s="19"/>
      <c r="Q20" s="19"/>
      <c r="R20" s="19"/>
      <c r="S20" s="18"/>
      <c r="T20" s="18"/>
      <c r="U20" s="18"/>
      <c r="V20" s="18"/>
      <c r="W20" s="18"/>
      <c r="X20" s="18"/>
      <c r="Y20" s="18"/>
      <c r="Z20" s="18"/>
    </row>
    <row r="21" spans="1:26" x14ac:dyDescent="0.3">
      <c r="A21" s="35" t="s">
        <v>125</v>
      </c>
      <c r="B21" s="36">
        <v>83742</v>
      </c>
      <c r="C21" s="157"/>
      <c r="D21" s="267" t="s">
        <v>50</v>
      </c>
      <c r="E21" s="262">
        <f>'Quantidades '!E50</f>
        <v>71.22</v>
      </c>
      <c r="F21" s="262" t="s">
        <v>6</v>
      </c>
      <c r="G21" s="260" t="str">
        <f>IF($I$4="","",ROUND(TRUNC(C21*$I$4+C21,3),2))</f>
        <v/>
      </c>
      <c r="H21" s="260" t="str">
        <f>IF(G21="","",ROUND(E21*G21,2))</f>
        <v/>
      </c>
      <c r="I21" s="37"/>
      <c r="K21" s="20"/>
      <c r="L21" s="20"/>
      <c r="M21" s="20"/>
      <c r="N21" s="43"/>
      <c r="O21" s="20"/>
      <c r="P21" s="34"/>
      <c r="Q21" s="27"/>
      <c r="R21" s="27"/>
      <c r="S21" s="18"/>
      <c r="T21" s="18"/>
      <c r="U21" s="18"/>
      <c r="V21" s="18"/>
      <c r="W21" s="18"/>
      <c r="X21" s="18"/>
      <c r="Y21" s="18"/>
      <c r="Z21" s="18"/>
    </row>
    <row r="22" spans="1:26" x14ac:dyDescent="0.3">
      <c r="A22" s="338" t="s">
        <v>11</v>
      </c>
      <c r="B22" s="339"/>
      <c r="C22" s="339"/>
      <c r="D22" s="339"/>
      <c r="E22" s="339"/>
      <c r="F22" s="339"/>
      <c r="G22" s="339"/>
      <c r="H22" s="339"/>
      <c r="I22" s="265">
        <f>SUM(H21:H21)</f>
        <v>0</v>
      </c>
      <c r="K22" s="19"/>
      <c r="L22" s="19"/>
      <c r="M22" s="19"/>
      <c r="N22" s="19"/>
      <c r="O22" s="19"/>
      <c r="P22" s="19"/>
      <c r="Q22" s="19"/>
      <c r="R22" s="28"/>
      <c r="S22" s="18"/>
      <c r="T22" s="18"/>
      <c r="U22" s="18"/>
      <c r="V22" s="18"/>
      <c r="W22" s="18"/>
      <c r="X22" s="18"/>
      <c r="Y22" s="18"/>
      <c r="Z22" s="18"/>
    </row>
    <row r="23" spans="1:26" x14ac:dyDescent="0.3">
      <c r="A23" s="25" t="s">
        <v>15</v>
      </c>
      <c r="B23" s="342" t="s">
        <v>20</v>
      </c>
      <c r="C23" s="342"/>
      <c r="D23" s="342"/>
      <c r="E23" s="342"/>
      <c r="F23" s="342"/>
      <c r="G23" s="342"/>
      <c r="H23" s="342"/>
      <c r="I23" s="343"/>
      <c r="K23" s="20"/>
      <c r="L23" s="18"/>
      <c r="M23" s="19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x14ac:dyDescent="0.3">
      <c r="A24" s="35" t="s">
        <v>254</v>
      </c>
      <c r="B24" s="38" t="s">
        <v>250</v>
      </c>
      <c r="C24" s="158"/>
      <c r="D24" s="268" t="s">
        <v>293</v>
      </c>
      <c r="E24" s="264">
        <f>'Quantidades '!E53*0.05</f>
        <v>7.8155000000000001</v>
      </c>
      <c r="F24" s="269" t="s">
        <v>25</v>
      </c>
      <c r="G24" s="260" t="str">
        <f>IF($I$4="","",ROUND(TRUNC(C24*$I$4+C24,3),2))</f>
        <v/>
      </c>
      <c r="H24" s="260" t="str">
        <f t="shared" ref="H24:H25" si="3">IF(G24="","",ROUND(E24*G24,2))</f>
        <v/>
      </c>
      <c r="I24" s="234"/>
      <c r="K24" s="20"/>
      <c r="L24" s="18"/>
      <c r="M24" s="19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31.2" x14ac:dyDescent="0.3">
      <c r="A25" s="35" t="s">
        <v>255</v>
      </c>
      <c r="B25" s="33">
        <v>72183</v>
      </c>
      <c r="C25" s="160"/>
      <c r="D25" s="270" t="s">
        <v>298</v>
      </c>
      <c r="E25" s="271">
        <v>156.31</v>
      </c>
      <c r="F25" s="271" t="s">
        <v>6</v>
      </c>
      <c r="G25" s="260" t="str">
        <f>IF($I$4="","",ROUND(TRUNC(C25*$I$4+C25,3),2))</f>
        <v/>
      </c>
      <c r="H25" s="260" t="str">
        <f t="shared" si="3"/>
        <v/>
      </c>
      <c r="I25" s="26"/>
      <c r="K25" s="31"/>
      <c r="L25" s="18"/>
      <c r="M25" s="19"/>
      <c r="N25" s="18"/>
      <c r="O25" s="18"/>
      <c r="P25" s="18"/>
      <c r="Q25" s="18"/>
      <c r="R25" s="18"/>
      <c r="S25" s="20"/>
      <c r="T25" s="18"/>
      <c r="U25" s="43"/>
      <c r="V25" s="27"/>
      <c r="W25" s="34"/>
      <c r="X25" s="27"/>
      <c r="Y25" s="27"/>
      <c r="Z25" s="18"/>
    </row>
    <row r="26" spans="1:26" x14ac:dyDescent="0.3">
      <c r="A26" s="35" t="s">
        <v>256</v>
      </c>
      <c r="B26" s="33" t="s">
        <v>243</v>
      </c>
      <c r="C26" s="280" t="str">
        <f>Composições!F13</f>
        <v/>
      </c>
      <c r="D26" s="270" t="str">
        <f>Composições!A7</f>
        <v>Polimento mecanizado e Cortes das juntas 5,00m x 5,00m</v>
      </c>
      <c r="E26" s="271">
        <f>E25</f>
        <v>156.31</v>
      </c>
      <c r="F26" s="271" t="s">
        <v>6</v>
      </c>
      <c r="G26" s="260">
        <f>IF(C26="",0,ROUND(TRUNC(C26*$I$4+C26,3),2))</f>
        <v>0</v>
      </c>
      <c r="H26" s="260">
        <f t="shared" ref="H26" si="4">IF(E26="","",ROUND(E26*G26,2))</f>
        <v>0</v>
      </c>
      <c r="I26" s="26"/>
      <c r="K26" s="31"/>
      <c r="L26" s="18"/>
      <c r="M26" s="19"/>
      <c r="N26" s="18"/>
      <c r="O26" s="18"/>
      <c r="P26" s="18"/>
      <c r="Q26" s="18"/>
      <c r="R26" s="18"/>
      <c r="S26" s="20"/>
      <c r="T26" s="18"/>
      <c r="U26" s="43"/>
      <c r="V26" s="27"/>
      <c r="W26" s="34"/>
      <c r="X26" s="27"/>
      <c r="Y26" s="27"/>
      <c r="Z26" s="18"/>
    </row>
    <row r="27" spans="1:26" x14ac:dyDescent="0.3">
      <c r="A27" s="35" t="s">
        <v>294</v>
      </c>
      <c r="B27" s="33">
        <v>83626</v>
      </c>
      <c r="C27" s="160"/>
      <c r="D27" s="270" t="s">
        <v>249</v>
      </c>
      <c r="E27" s="271">
        <v>17.3</v>
      </c>
      <c r="F27" s="271" t="s">
        <v>234</v>
      </c>
      <c r="G27" s="260" t="str">
        <f>IF($I$4="","",ROUND(TRUNC(C27*$I$4+C27,3),2))</f>
        <v/>
      </c>
      <c r="H27" s="260" t="str">
        <f>IF(G27="","",ROUND(E27*G27,2))</f>
        <v/>
      </c>
      <c r="I27" s="26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3"/>
      <c r="V27" s="27"/>
      <c r="W27" s="34"/>
      <c r="X27" s="27"/>
      <c r="Y27" s="27"/>
      <c r="Z27" s="18"/>
    </row>
    <row r="28" spans="1:26" x14ac:dyDescent="0.3">
      <c r="A28" s="338" t="s">
        <v>11</v>
      </c>
      <c r="B28" s="339"/>
      <c r="C28" s="339"/>
      <c r="D28" s="339"/>
      <c r="E28" s="339"/>
      <c r="F28" s="339"/>
      <c r="G28" s="339"/>
      <c r="H28" s="339"/>
      <c r="I28" s="265">
        <f>SUM(H24:H27)</f>
        <v>0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18"/>
      <c r="V28" s="18"/>
      <c r="W28" s="18"/>
      <c r="X28" s="18"/>
      <c r="Y28" s="18"/>
      <c r="Z28" s="18"/>
    </row>
    <row r="29" spans="1:26" x14ac:dyDescent="0.3">
      <c r="A29" s="25" t="s">
        <v>16</v>
      </c>
      <c r="B29" s="342" t="s">
        <v>270</v>
      </c>
      <c r="C29" s="342"/>
      <c r="D29" s="342"/>
      <c r="E29" s="342"/>
      <c r="F29" s="342"/>
      <c r="G29" s="342"/>
      <c r="H29" s="342"/>
      <c r="I29" s="343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18"/>
      <c r="V29" s="18"/>
      <c r="W29" s="18"/>
      <c r="X29" s="18"/>
      <c r="Y29" s="18"/>
      <c r="Z29" s="18"/>
    </row>
    <row r="30" spans="1:26" x14ac:dyDescent="0.3">
      <c r="A30" s="29" t="s">
        <v>17</v>
      </c>
      <c r="B30" s="21" t="s">
        <v>271</v>
      </c>
      <c r="C30" s="112"/>
      <c r="D30" s="272" t="s">
        <v>276</v>
      </c>
      <c r="E30" s="260">
        <f>'Quantidades '!E66</f>
        <v>311.10000000000002</v>
      </c>
      <c r="F30" s="260" t="s">
        <v>6</v>
      </c>
      <c r="G30" s="260" t="str">
        <f t="shared" ref="G30:G39" si="5">IF($I$4="","",ROUND(TRUNC(C30*$I$4+C30,3),2))</f>
        <v/>
      </c>
      <c r="H30" s="260" t="str">
        <f t="shared" ref="H30:H39" si="6">IF(G30="","",ROUND(E30*G30,2))</f>
        <v/>
      </c>
      <c r="I30" s="26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18"/>
      <c r="V30" s="18"/>
      <c r="W30" s="18"/>
      <c r="X30" s="18"/>
      <c r="Y30" s="18"/>
      <c r="Z30" s="18"/>
    </row>
    <row r="31" spans="1:26" x14ac:dyDescent="0.3">
      <c r="A31" s="29" t="s">
        <v>30</v>
      </c>
      <c r="B31" s="21" t="s">
        <v>271</v>
      </c>
      <c r="C31" s="161"/>
      <c r="D31" s="272" t="s">
        <v>275</v>
      </c>
      <c r="E31" s="271">
        <f>'Quantidades '!E71</f>
        <v>37.799999999999997</v>
      </c>
      <c r="F31" s="271" t="s">
        <v>6</v>
      </c>
      <c r="G31" s="260" t="str">
        <f t="shared" si="5"/>
        <v/>
      </c>
      <c r="H31" s="260" t="str">
        <f t="shared" si="6"/>
        <v/>
      </c>
      <c r="I31" s="26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18"/>
      <c r="V31" s="18"/>
      <c r="W31" s="18"/>
      <c r="X31" s="18"/>
      <c r="Y31" s="18"/>
      <c r="Z31" s="18"/>
    </row>
    <row r="32" spans="1:26" x14ac:dyDescent="0.3">
      <c r="A32" s="29" t="s">
        <v>48</v>
      </c>
      <c r="B32" s="21" t="s">
        <v>271</v>
      </c>
      <c r="C32" s="161"/>
      <c r="D32" s="273" t="s">
        <v>274</v>
      </c>
      <c r="E32" s="271">
        <v>7.4</v>
      </c>
      <c r="F32" s="271" t="s">
        <v>6</v>
      </c>
      <c r="G32" s="260" t="str">
        <f t="shared" si="5"/>
        <v/>
      </c>
      <c r="H32" s="260" t="str">
        <f t="shared" si="6"/>
        <v/>
      </c>
      <c r="I32" s="26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18"/>
      <c r="V32" s="18"/>
      <c r="W32" s="18"/>
      <c r="X32" s="18"/>
      <c r="Y32" s="18"/>
      <c r="Z32" s="18"/>
    </row>
    <row r="33" spans="1:26" x14ac:dyDescent="0.3">
      <c r="A33" s="29" t="s">
        <v>126</v>
      </c>
      <c r="B33" s="21" t="s">
        <v>271</v>
      </c>
      <c r="C33" s="161"/>
      <c r="D33" s="273" t="s">
        <v>299</v>
      </c>
      <c r="E33" s="271">
        <f>E31+E30</f>
        <v>348.90000000000003</v>
      </c>
      <c r="F33" s="271" t="s">
        <v>6</v>
      </c>
      <c r="G33" s="260" t="str">
        <f t="shared" si="5"/>
        <v/>
      </c>
      <c r="H33" s="260" t="str">
        <f t="shared" si="6"/>
        <v/>
      </c>
      <c r="I33" s="26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18"/>
      <c r="V33" s="18"/>
      <c r="W33" s="18"/>
      <c r="X33" s="18"/>
      <c r="Y33" s="18"/>
      <c r="Z33" s="18"/>
    </row>
    <row r="34" spans="1:26" x14ac:dyDescent="0.3">
      <c r="A34" s="29" t="s">
        <v>282</v>
      </c>
      <c r="B34" s="21" t="s">
        <v>271</v>
      </c>
      <c r="C34" s="161"/>
      <c r="D34" s="273" t="s">
        <v>300</v>
      </c>
      <c r="E34" s="271">
        <v>1</v>
      </c>
      <c r="F34" s="271" t="s">
        <v>49</v>
      </c>
      <c r="G34" s="260" t="str">
        <f t="shared" si="5"/>
        <v/>
      </c>
      <c r="H34" s="260" t="str">
        <f t="shared" si="6"/>
        <v/>
      </c>
      <c r="I34" s="26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18"/>
      <c r="V34" s="18"/>
      <c r="W34" s="18"/>
      <c r="X34" s="18"/>
      <c r="Y34" s="18"/>
      <c r="Z34" s="18"/>
    </row>
    <row r="35" spans="1:26" x14ac:dyDescent="0.3">
      <c r="A35" s="29" t="s">
        <v>283</v>
      </c>
      <c r="B35" s="21" t="s">
        <v>271</v>
      </c>
      <c r="C35" s="161"/>
      <c r="D35" s="273" t="s">
        <v>278</v>
      </c>
      <c r="E35" s="271">
        <v>2</v>
      </c>
      <c r="F35" s="271" t="s">
        <v>49</v>
      </c>
      <c r="G35" s="260" t="str">
        <f t="shared" si="5"/>
        <v/>
      </c>
      <c r="H35" s="260" t="str">
        <f t="shared" si="6"/>
        <v/>
      </c>
      <c r="I35" s="26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18"/>
      <c r="V35" s="18"/>
      <c r="W35" s="18"/>
      <c r="X35" s="18"/>
      <c r="Y35" s="18"/>
      <c r="Z35" s="18"/>
    </row>
    <row r="36" spans="1:26" x14ac:dyDescent="0.3">
      <c r="A36" s="29" t="s">
        <v>284</v>
      </c>
      <c r="B36" s="21" t="s">
        <v>271</v>
      </c>
      <c r="C36" s="161"/>
      <c r="D36" s="273" t="s">
        <v>277</v>
      </c>
      <c r="E36" s="271">
        <v>1</v>
      </c>
      <c r="F36" s="271" t="s">
        <v>49</v>
      </c>
      <c r="G36" s="260" t="str">
        <f t="shared" si="5"/>
        <v/>
      </c>
      <c r="H36" s="260" t="str">
        <f t="shared" si="6"/>
        <v/>
      </c>
      <c r="I36" s="26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18"/>
      <c r="V36" s="18"/>
      <c r="W36" s="18"/>
      <c r="X36" s="18"/>
      <c r="Y36" s="18"/>
      <c r="Z36" s="18"/>
    </row>
    <row r="37" spans="1:26" x14ac:dyDescent="0.3">
      <c r="A37" s="29" t="s">
        <v>285</v>
      </c>
      <c r="B37" s="21" t="s">
        <v>271</v>
      </c>
      <c r="C37" s="161"/>
      <c r="D37" s="273" t="s">
        <v>279</v>
      </c>
      <c r="E37" s="271">
        <v>4</v>
      </c>
      <c r="F37" s="271" t="s">
        <v>49</v>
      </c>
      <c r="G37" s="260" t="str">
        <f t="shared" si="5"/>
        <v/>
      </c>
      <c r="H37" s="260" t="str">
        <f t="shared" si="6"/>
        <v/>
      </c>
      <c r="I37" s="26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18"/>
      <c r="V37" s="18"/>
      <c r="W37" s="18"/>
      <c r="X37" s="18"/>
      <c r="Y37" s="18"/>
      <c r="Z37" s="18"/>
    </row>
    <row r="38" spans="1:26" x14ac:dyDescent="0.3">
      <c r="A38" s="29" t="s">
        <v>286</v>
      </c>
      <c r="B38" s="21" t="s">
        <v>271</v>
      </c>
      <c r="C38" s="161"/>
      <c r="D38" s="273" t="s">
        <v>280</v>
      </c>
      <c r="E38" s="271">
        <v>1</v>
      </c>
      <c r="F38" s="271" t="s">
        <v>49</v>
      </c>
      <c r="G38" s="260" t="str">
        <f t="shared" si="5"/>
        <v/>
      </c>
      <c r="H38" s="260" t="str">
        <f t="shared" si="6"/>
        <v/>
      </c>
      <c r="I38" s="26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18"/>
      <c r="V38" s="18"/>
      <c r="W38" s="18"/>
      <c r="X38" s="18"/>
      <c r="Y38" s="18"/>
      <c r="Z38" s="18"/>
    </row>
    <row r="39" spans="1:26" x14ac:dyDescent="0.3">
      <c r="A39" s="29" t="s">
        <v>287</v>
      </c>
      <c r="B39" s="21" t="s">
        <v>271</v>
      </c>
      <c r="C39" s="161"/>
      <c r="D39" s="273" t="s">
        <v>281</v>
      </c>
      <c r="E39" s="271">
        <f>'Quantidades '!E91</f>
        <v>8.2799999999999994</v>
      </c>
      <c r="F39" s="271" t="s">
        <v>6</v>
      </c>
      <c r="G39" s="260" t="str">
        <f t="shared" si="5"/>
        <v/>
      </c>
      <c r="H39" s="260" t="str">
        <f t="shared" si="6"/>
        <v/>
      </c>
      <c r="I39" s="26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18"/>
      <c r="V39" s="18"/>
      <c r="W39" s="18"/>
      <c r="X39" s="18"/>
      <c r="Y39" s="18"/>
      <c r="Z39" s="18"/>
    </row>
    <row r="40" spans="1:26" x14ac:dyDescent="0.3">
      <c r="A40" s="340" t="s">
        <v>11</v>
      </c>
      <c r="B40" s="341"/>
      <c r="C40" s="341"/>
      <c r="D40" s="341"/>
      <c r="E40" s="341"/>
      <c r="F40" s="341"/>
      <c r="G40" s="341"/>
      <c r="H40" s="341"/>
      <c r="I40" s="274">
        <f>SUM(H30:H39)</f>
        <v>0</v>
      </c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18"/>
      <c r="V40" s="18"/>
      <c r="W40" s="18"/>
      <c r="X40" s="18"/>
      <c r="Y40" s="18"/>
      <c r="Z40" s="18"/>
    </row>
    <row r="41" spans="1:26" x14ac:dyDescent="0.3">
      <c r="A41" s="25" t="s">
        <v>29</v>
      </c>
      <c r="B41" s="344" t="s">
        <v>24</v>
      </c>
      <c r="C41" s="344"/>
      <c r="D41" s="344"/>
      <c r="E41" s="344"/>
      <c r="F41" s="344"/>
      <c r="G41" s="344"/>
      <c r="H41" s="344"/>
      <c r="I41" s="345"/>
      <c r="K41" s="20"/>
      <c r="L41" s="20"/>
      <c r="M41" s="19"/>
      <c r="N41" s="19"/>
      <c r="O41" s="19"/>
      <c r="P41" s="34"/>
      <c r="Q41" s="27"/>
      <c r="R41" s="27"/>
    </row>
    <row r="42" spans="1:26" ht="31.2" x14ac:dyDescent="0.3">
      <c r="A42" s="45" t="s">
        <v>288</v>
      </c>
      <c r="B42" s="30">
        <v>72110</v>
      </c>
      <c r="C42" s="156"/>
      <c r="D42" s="275" t="s">
        <v>245</v>
      </c>
      <c r="E42" s="260">
        <v>244.4</v>
      </c>
      <c r="F42" s="260" t="s">
        <v>6</v>
      </c>
      <c r="G42" s="260" t="str">
        <f>IF($I$4="","",ROUND(TRUNC(C42*$I$4+C42,3),2))</f>
        <v/>
      </c>
      <c r="H42" s="260" t="str">
        <f t="shared" ref="H42:H45" si="7">IF(G42="","",ROUND(E42*G42,2))</f>
        <v/>
      </c>
      <c r="I42" s="26"/>
      <c r="K42" s="20"/>
      <c r="L42" s="20"/>
      <c r="M42" s="19"/>
      <c r="N42" s="19"/>
      <c r="O42" s="19"/>
      <c r="P42" s="34"/>
      <c r="Q42" s="27"/>
      <c r="R42" s="27"/>
    </row>
    <row r="43" spans="1:26" x14ac:dyDescent="0.3">
      <c r="A43" s="45" t="s">
        <v>289</v>
      </c>
      <c r="B43" s="30">
        <v>94213</v>
      </c>
      <c r="C43" s="156"/>
      <c r="D43" s="275" t="s">
        <v>246</v>
      </c>
      <c r="E43" s="260">
        <v>244.4</v>
      </c>
      <c r="F43" s="260" t="s">
        <v>6</v>
      </c>
      <c r="G43" s="260" t="str">
        <f>IF($I$4="","",ROUND(TRUNC(C43*$I$4+C43,3),2))</f>
        <v/>
      </c>
      <c r="H43" s="260" t="str">
        <f t="shared" si="7"/>
        <v/>
      </c>
      <c r="I43" s="26"/>
      <c r="K43" s="20"/>
      <c r="L43" s="20"/>
      <c r="M43" s="19"/>
      <c r="N43" s="19"/>
      <c r="O43" s="19"/>
      <c r="P43" s="34"/>
      <c r="Q43" s="27"/>
      <c r="R43" s="27"/>
    </row>
    <row r="44" spans="1:26" x14ac:dyDescent="0.3">
      <c r="A44" s="45" t="s">
        <v>290</v>
      </c>
      <c r="B44" s="33">
        <v>94228</v>
      </c>
      <c r="C44" s="160"/>
      <c r="D44" s="276" t="s">
        <v>247</v>
      </c>
      <c r="E44" s="271">
        <v>52</v>
      </c>
      <c r="F44" s="271" t="s">
        <v>49</v>
      </c>
      <c r="G44" s="260" t="str">
        <f>IF($I$4="","",ROUND(TRUNC(C44*$I$4+C44,3),2))</f>
        <v/>
      </c>
      <c r="H44" s="260" t="str">
        <f t="shared" si="7"/>
        <v/>
      </c>
      <c r="I44" s="26"/>
      <c r="K44" s="19"/>
      <c r="L44" s="19"/>
      <c r="P44" s="19"/>
      <c r="Q44" s="19"/>
      <c r="R44" s="19"/>
      <c r="S44" s="19"/>
    </row>
    <row r="45" spans="1:26" x14ac:dyDescent="0.3">
      <c r="A45" s="45" t="s">
        <v>291</v>
      </c>
      <c r="B45" s="33">
        <v>89512</v>
      </c>
      <c r="C45" s="160"/>
      <c r="D45" s="276" t="s">
        <v>248</v>
      </c>
      <c r="E45" s="271">
        <v>14</v>
      </c>
      <c r="F45" s="271" t="s">
        <v>6</v>
      </c>
      <c r="G45" s="260" t="str">
        <f>IF($I$4="","",ROUND(TRUNC(C45*$I$4+C45,3),2))</f>
        <v/>
      </c>
      <c r="H45" s="260" t="str">
        <f t="shared" si="7"/>
        <v/>
      </c>
      <c r="I45" s="26"/>
      <c r="K45" s="19"/>
      <c r="L45" s="19"/>
      <c r="P45" s="19"/>
      <c r="Q45" s="19"/>
      <c r="R45" s="19"/>
      <c r="S45" s="19"/>
    </row>
    <row r="46" spans="1:26" x14ac:dyDescent="0.3">
      <c r="A46" s="338" t="s">
        <v>11</v>
      </c>
      <c r="B46" s="339"/>
      <c r="C46" s="339"/>
      <c r="D46" s="339"/>
      <c r="E46" s="339"/>
      <c r="F46" s="339"/>
      <c r="G46" s="339"/>
      <c r="H46" s="339"/>
      <c r="I46" s="265">
        <f>SUM(H42:H45)</f>
        <v>0</v>
      </c>
      <c r="K46" s="19"/>
      <c r="L46" s="19"/>
      <c r="P46" s="19"/>
      <c r="Q46" s="19"/>
      <c r="R46" s="19"/>
      <c r="S46" s="19"/>
    </row>
    <row r="47" spans="1:26" x14ac:dyDescent="0.3">
      <c r="A47" s="25" t="s">
        <v>18</v>
      </c>
      <c r="B47" s="342" t="s">
        <v>43</v>
      </c>
      <c r="C47" s="342"/>
      <c r="D47" s="342"/>
      <c r="E47" s="342"/>
      <c r="F47" s="342"/>
      <c r="G47" s="342"/>
      <c r="H47" s="342"/>
      <c r="I47" s="343"/>
      <c r="K47" s="19"/>
      <c r="L47" s="19"/>
      <c r="P47" s="19"/>
      <c r="Q47" s="19"/>
      <c r="R47" s="19"/>
      <c r="S47" s="19"/>
    </row>
    <row r="48" spans="1:26" x14ac:dyDescent="0.3">
      <c r="A48" s="154" t="s">
        <v>292</v>
      </c>
      <c r="B48" s="21">
        <v>9537</v>
      </c>
      <c r="C48" s="112"/>
      <c r="D48" s="257" t="s">
        <v>44</v>
      </c>
      <c r="E48" s="260">
        <v>196.8</v>
      </c>
      <c r="F48" s="260" t="s">
        <v>6</v>
      </c>
      <c r="G48" s="260" t="str">
        <f>IF($I$4="","",ROUND(TRUNC(C48*$I$4+C48,3),2))</f>
        <v/>
      </c>
      <c r="H48" s="260" t="str">
        <f>IF(G48="","",ROUND(E48*G48,2))</f>
        <v/>
      </c>
      <c r="I48" s="26"/>
      <c r="K48" s="19"/>
      <c r="L48" s="19"/>
      <c r="P48" s="19"/>
      <c r="Q48" s="19"/>
      <c r="R48" s="19"/>
      <c r="S48" s="19"/>
    </row>
    <row r="49" spans="1:19" x14ac:dyDescent="0.3">
      <c r="A49" s="338" t="s">
        <v>11</v>
      </c>
      <c r="B49" s="339"/>
      <c r="C49" s="339"/>
      <c r="D49" s="339"/>
      <c r="E49" s="339"/>
      <c r="F49" s="339"/>
      <c r="G49" s="339"/>
      <c r="H49" s="339"/>
      <c r="I49" s="277">
        <f>SUM(H48:H48)</f>
        <v>0</v>
      </c>
      <c r="K49" s="19"/>
      <c r="L49" s="19"/>
      <c r="P49" s="19"/>
      <c r="Q49" s="19"/>
      <c r="R49" s="19"/>
      <c r="S49" s="19"/>
    </row>
    <row r="50" spans="1:19" x14ac:dyDescent="0.3">
      <c r="A50" s="47"/>
      <c r="B50" s="16"/>
      <c r="C50" s="162"/>
      <c r="D50" s="162"/>
      <c r="E50" s="162"/>
      <c r="F50" s="162"/>
      <c r="G50" s="162"/>
      <c r="H50" s="162"/>
      <c r="I50" s="48"/>
      <c r="K50" s="19"/>
      <c r="L50" s="19"/>
      <c r="M50" s="19"/>
      <c r="N50" s="19"/>
      <c r="O50" s="19"/>
      <c r="P50" s="19"/>
      <c r="Q50" s="19"/>
      <c r="R50" s="19"/>
      <c r="S50" s="19"/>
    </row>
    <row r="51" spans="1:19" x14ac:dyDescent="0.3">
      <c r="A51" s="335" t="s">
        <v>27</v>
      </c>
      <c r="B51" s="336"/>
      <c r="C51" s="336"/>
      <c r="D51" s="336"/>
      <c r="E51" s="336"/>
      <c r="F51" s="336"/>
      <c r="G51" s="336"/>
      <c r="H51" s="337"/>
      <c r="I51" s="278">
        <f>SUM(I9:I49)</f>
        <v>0</v>
      </c>
      <c r="K51" s="19"/>
      <c r="L51" s="19"/>
      <c r="M51" s="19"/>
      <c r="N51" s="19"/>
      <c r="O51" s="19"/>
      <c r="P51" s="19"/>
      <c r="Q51" s="19"/>
      <c r="R51" s="19"/>
      <c r="S51" s="19"/>
    </row>
    <row r="52" spans="1:19" x14ac:dyDescent="0.3">
      <c r="A52" s="223" t="str">
        <f>BDI!B29</f>
        <v/>
      </c>
      <c r="B52" s="16"/>
      <c r="C52" s="162"/>
      <c r="D52" s="163"/>
      <c r="E52" s="162"/>
      <c r="F52" s="162"/>
      <c r="G52" s="162"/>
      <c r="H52" s="162"/>
      <c r="I52" s="50"/>
      <c r="K52" s="19"/>
      <c r="L52" s="19"/>
      <c r="M52" s="19"/>
      <c r="N52" s="19"/>
      <c r="O52" s="19"/>
      <c r="P52" s="19"/>
      <c r="Q52" s="19"/>
      <c r="R52" s="19"/>
      <c r="S52" s="19"/>
    </row>
    <row r="53" spans="1:19" x14ac:dyDescent="0.3">
      <c r="A53" s="175" t="s">
        <v>295</v>
      </c>
      <c r="B53" s="16"/>
      <c r="C53" s="162"/>
      <c r="D53" s="163"/>
      <c r="E53" s="162"/>
      <c r="F53" s="162"/>
      <c r="G53" s="162"/>
      <c r="H53" s="162"/>
      <c r="I53" s="50"/>
      <c r="K53" s="19"/>
      <c r="L53" s="19"/>
      <c r="M53" s="19"/>
      <c r="N53" s="19"/>
      <c r="O53" s="19"/>
      <c r="P53" s="19"/>
      <c r="Q53" s="19"/>
      <c r="R53" s="19"/>
      <c r="S53" s="19"/>
    </row>
    <row r="54" spans="1:19" x14ac:dyDescent="0.3">
      <c r="A54" s="171"/>
      <c r="B54" s="16"/>
      <c r="C54" s="162"/>
      <c r="D54" s="163"/>
      <c r="E54" s="162"/>
      <c r="F54" s="162"/>
      <c r="G54" s="162"/>
      <c r="H54" s="162"/>
      <c r="I54" s="50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15" customHeight="1" x14ac:dyDescent="0.3">
      <c r="A55" s="47"/>
      <c r="B55" s="16"/>
      <c r="C55" s="162"/>
      <c r="D55" s="163"/>
      <c r="E55" s="162"/>
      <c r="F55" s="162"/>
      <c r="G55" s="162"/>
      <c r="H55" s="162"/>
      <c r="I55" s="50"/>
      <c r="K55" s="19"/>
      <c r="L55" s="19"/>
      <c r="M55" s="19"/>
      <c r="N55" s="19"/>
      <c r="O55" s="19"/>
      <c r="P55" s="19"/>
      <c r="Q55" s="19"/>
      <c r="R55" s="19"/>
      <c r="S55" s="19"/>
    </row>
    <row r="56" spans="1:19" x14ac:dyDescent="0.3">
      <c r="A56" s="47"/>
      <c r="B56" s="16"/>
      <c r="C56" s="162"/>
      <c r="D56" s="163"/>
      <c r="E56" s="162"/>
      <c r="F56" s="162"/>
      <c r="G56" s="162"/>
      <c r="H56" s="162"/>
      <c r="I56" s="50"/>
      <c r="L56" s="55"/>
      <c r="M56" s="55"/>
      <c r="O56" s="55"/>
      <c r="P56" s="56"/>
      <c r="Q56" s="55"/>
      <c r="R56" s="55"/>
    </row>
    <row r="57" spans="1:19" x14ac:dyDescent="0.3">
      <c r="A57" s="331" t="str">
        <f>BDI!B38</f>
        <v>______________________________________________________</v>
      </c>
      <c r="B57" s="332"/>
      <c r="C57" s="332"/>
      <c r="D57" s="332"/>
      <c r="E57" s="332"/>
      <c r="F57" s="332"/>
      <c r="G57" s="332"/>
      <c r="H57" s="332"/>
      <c r="I57" s="333"/>
    </row>
    <row r="58" spans="1:19" x14ac:dyDescent="0.3">
      <c r="A58" s="331" t="str">
        <f>BDI!B39</f>
        <v xml:space="preserve">Eng. Cristian Ternus </v>
      </c>
      <c r="B58" s="332"/>
      <c r="C58" s="332"/>
      <c r="D58" s="332"/>
      <c r="E58" s="332"/>
      <c r="F58" s="332"/>
      <c r="G58" s="332"/>
      <c r="H58" s="332"/>
      <c r="I58" s="333"/>
    </row>
    <row r="59" spans="1:19" x14ac:dyDescent="0.3">
      <c r="A59" s="331" t="str">
        <f>BDI!B40</f>
        <v xml:space="preserve"> CREA-SC: 134129-1 </v>
      </c>
      <c r="B59" s="332"/>
      <c r="C59" s="332"/>
      <c r="D59" s="332"/>
      <c r="E59" s="332"/>
      <c r="F59" s="332"/>
      <c r="G59" s="332"/>
      <c r="H59" s="332"/>
      <c r="I59" s="333"/>
    </row>
    <row r="60" spans="1:19" x14ac:dyDescent="0.3">
      <c r="A60" s="331" t="str">
        <f>BDI!B41</f>
        <v>MATRÍCULA: 1184-3</v>
      </c>
      <c r="B60" s="332"/>
      <c r="C60" s="332"/>
      <c r="D60" s="332"/>
      <c r="E60" s="332"/>
      <c r="F60" s="332"/>
      <c r="G60" s="332"/>
      <c r="H60" s="332"/>
      <c r="I60" s="333"/>
    </row>
    <row r="61" spans="1:19" x14ac:dyDescent="0.3">
      <c r="A61" s="47"/>
      <c r="B61" s="16"/>
      <c r="C61" s="164"/>
      <c r="D61" s="164"/>
      <c r="E61" s="164"/>
      <c r="F61" s="162"/>
      <c r="G61" s="164"/>
      <c r="H61" s="164"/>
      <c r="I61" s="117"/>
    </row>
    <row r="62" spans="1:19" ht="16.2" thickBot="1" x14ac:dyDescent="0.35">
      <c r="A62" s="172"/>
      <c r="B62" s="52"/>
      <c r="C62" s="165"/>
      <c r="D62" s="166"/>
      <c r="E62" s="165"/>
      <c r="F62" s="165"/>
      <c r="G62" s="165"/>
      <c r="H62" s="165"/>
      <c r="I62" s="54"/>
    </row>
    <row r="64" spans="1:19" x14ac:dyDescent="0.3">
      <c r="D64" s="168"/>
    </row>
    <row r="65" spans="4:9" x14ac:dyDescent="0.3">
      <c r="D65" s="168"/>
    </row>
    <row r="66" spans="4:9" x14ac:dyDescent="0.3">
      <c r="I66" s="232"/>
    </row>
    <row r="67" spans="4:9" x14ac:dyDescent="0.3">
      <c r="I67" s="233"/>
    </row>
  </sheetData>
  <sheetProtection algorithmName="SHA-512" hashValue="ASCs3HsPjLNTh13nVH46HTHGT5IM0Yypbdf7TWpRhLuzAqHUTwCkhmJMZniLFUfxcnT7c2waHIAwDuggMYiHMA==" saltValue="zYxlPUHuwMhIuXoIF4u6bw==" spinCount="100000" sheet="1" objects="1" scenarios="1"/>
  <mergeCells count="27">
    <mergeCell ref="B29:I29"/>
    <mergeCell ref="B23:I23"/>
    <mergeCell ref="B20:I20"/>
    <mergeCell ref="A28:H28"/>
    <mergeCell ref="A1:I1"/>
    <mergeCell ref="B4:G4"/>
    <mergeCell ref="B8:I8"/>
    <mergeCell ref="A7:I7"/>
    <mergeCell ref="B2:I2"/>
    <mergeCell ref="A5:I5"/>
    <mergeCell ref="B3:I3"/>
    <mergeCell ref="A60:I60"/>
    <mergeCell ref="A59:I59"/>
    <mergeCell ref="A58:I58"/>
    <mergeCell ref="A57:I57"/>
    <mergeCell ref="N7:Q7"/>
    <mergeCell ref="O8:Q8"/>
    <mergeCell ref="A51:H51"/>
    <mergeCell ref="A49:H49"/>
    <mergeCell ref="A19:H19"/>
    <mergeCell ref="A40:H40"/>
    <mergeCell ref="A12:H12"/>
    <mergeCell ref="B47:I47"/>
    <mergeCell ref="B41:I41"/>
    <mergeCell ref="A46:H46"/>
    <mergeCell ref="A22:H22"/>
    <mergeCell ref="B13:I13"/>
  </mergeCells>
  <conditionalFormatting sqref="C9:C11 C14:C18 C21 C24:C27 C30:C39 C42:C45 C48">
    <cfRule type="containsBlanks" dxfId="1" priority="1">
      <formula>LEN(TRIM(C9))=0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portrait" horizontalDpi="4294967293" r:id="rId1"/>
  <headerFooter>
    <oddHeader>&amp;L&amp;G&amp;R&amp;P</oddHeader>
    <oddFooter>&amp;CRua João Mari, 55 - Centro - CEP 89.895-000 - Riqueza/SC
CNPJ: 95.988.309/0001-48 -FONE/FAX: 0**49 3675-3200
e-mail: engenharia@riqueza.sc.gov.br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zoomScaleNormal="100" workbookViewId="0">
      <selection activeCell="E8" sqref="E8"/>
    </sheetView>
  </sheetViews>
  <sheetFormatPr defaultColWidth="8.88671875" defaultRowHeight="15.6" x14ac:dyDescent="0.3"/>
  <cols>
    <col min="1" max="1" width="18" style="17" customWidth="1"/>
    <col min="2" max="2" width="59.88671875" style="55" bestFit="1" customWidth="1"/>
    <col min="3" max="3" width="11.33203125" style="55" customWidth="1"/>
    <col min="4" max="4" width="15.77734375" style="17" bestFit="1" customWidth="1"/>
    <col min="5" max="5" width="12.88671875" style="55" bestFit="1" customWidth="1"/>
    <col min="6" max="6" width="10.44140625" style="55" bestFit="1" customWidth="1"/>
    <col min="7" max="7" width="12.6640625" style="55" customWidth="1"/>
    <col min="8" max="8" width="9" style="55" customWidth="1"/>
    <col min="9" max="9" width="11.33203125" style="55" customWidth="1"/>
    <col min="10" max="11" width="8.88671875" style="17" customWidth="1"/>
    <col min="12" max="12" width="7.109375" style="17" customWidth="1"/>
    <col min="13" max="13" width="17.88671875" style="17" customWidth="1"/>
    <col min="14" max="14" width="5.5546875" style="17" customWidth="1"/>
    <col min="15" max="19" width="8.88671875" style="17" customWidth="1"/>
    <col min="20" max="16384" width="8.88671875" style="17"/>
  </cols>
  <sheetData>
    <row r="1" spans="1:19" x14ac:dyDescent="0.3">
      <c r="A1" s="363" t="s">
        <v>219</v>
      </c>
      <c r="B1" s="364"/>
      <c r="C1" s="364"/>
      <c r="D1" s="364"/>
      <c r="E1" s="364"/>
      <c r="F1" s="365"/>
      <c r="G1" s="120"/>
      <c r="H1" s="120"/>
      <c r="I1" s="120"/>
      <c r="J1" s="18"/>
      <c r="K1" s="19"/>
      <c r="L1" s="19"/>
      <c r="M1" s="19"/>
      <c r="N1" s="19"/>
      <c r="O1" s="19"/>
      <c r="P1" s="19"/>
      <c r="Q1" s="19"/>
      <c r="R1" s="19"/>
      <c r="S1" s="18"/>
    </row>
    <row r="2" spans="1:19" x14ac:dyDescent="0.3">
      <c r="A2" s="144" t="s">
        <v>8</v>
      </c>
      <c r="B2" s="369" t="str">
        <f>IF(BDI!C3="","",BDI!C3)</f>
        <v xml:space="preserve">Pavilhão Industrial </v>
      </c>
      <c r="C2" s="369"/>
      <c r="D2" s="369"/>
      <c r="E2" s="369"/>
      <c r="F2" s="370"/>
      <c r="G2" s="19"/>
      <c r="H2" s="19"/>
      <c r="I2" s="19"/>
      <c r="J2" s="18"/>
      <c r="K2" s="18"/>
      <c r="L2" s="19"/>
      <c r="M2" s="19"/>
      <c r="N2" s="19"/>
      <c r="O2" s="19"/>
      <c r="P2" s="19"/>
      <c r="Q2" s="19"/>
      <c r="R2" s="20"/>
      <c r="S2" s="18"/>
    </row>
    <row r="3" spans="1:19" x14ac:dyDescent="0.3">
      <c r="A3" s="144" t="s">
        <v>32</v>
      </c>
      <c r="B3" s="369" t="str">
        <f>IF(BDI!C4="","",BDI!C4)</f>
        <v>Riqueza - SC</v>
      </c>
      <c r="C3" s="369"/>
      <c r="D3" s="369"/>
      <c r="E3" s="369"/>
      <c r="F3" s="370"/>
      <c r="G3" s="43"/>
      <c r="H3" s="43"/>
      <c r="I3" s="43"/>
      <c r="J3" s="18"/>
      <c r="K3" s="18"/>
      <c r="L3" s="19"/>
      <c r="M3" s="19"/>
      <c r="N3" s="19"/>
      <c r="O3" s="19"/>
      <c r="P3" s="19"/>
      <c r="Q3" s="19"/>
      <c r="R3" s="19"/>
      <c r="S3" s="18"/>
    </row>
    <row r="4" spans="1:19" x14ac:dyDescent="0.3">
      <c r="A4" s="144" t="s">
        <v>7</v>
      </c>
      <c r="B4" s="369" t="str">
        <f>IF(BDI!C5="","",BDI!C5)</f>
        <v>Rua lindor José Pohlmann, Lote Urbano 340</v>
      </c>
      <c r="C4" s="369"/>
      <c r="D4" s="369"/>
      <c r="E4" s="369"/>
      <c r="F4" s="370"/>
      <c r="G4" s="19"/>
      <c r="H4" s="20"/>
      <c r="I4" s="227"/>
      <c r="J4" s="18"/>
      <c r="K4" s="18"/>
      <c r="L4" s="19"/>
      <c r="M4" s="19"/>
      <c r="N4" s="19"/>
      <c r="O4" s="19"/>
      <c r="P4" s="19"/>
      <c r="Q4" s="20"/>
      <c r="R4" s="22"/>
      <c r="S4" s="18"/>
    </row>
    <row r="5" spans="1:19" s="118" customFormat="1" ht="31.2" x14ac:dyDescent="0.3">
      <c r="A5" s="132" t="s">
        <v>4</v>
      </c>
      <c r="B5" s="133" t="s">
        <v>1</v>
      </c>
      <c r="C5" s="133" t="s">
        <v>2</v>
      </c>
      <c r="D5" s="135" t="s">
        <v>232</v>
      </c>
      <c r="E5" s="135" t="s">
        <v>10</v>
      </c>
      <c r="F5" s="136" t="s">
        <v>51</v>
      </c>
      <c r="I5" s="140"/>
      <c r="J5" s="23"/>
      <c r="K5" s="137"/>
      <c r="L5" s="137"/>
      <c r="M5" s="137"/>
      <c r="N5" s="138"/>
      <c r="O5" s="139"/>
      <c r="P5" s="137"/>
      <c r="Q5" s="140"/>
      <c r="R5" s="140"/>
      <c r="S5" s="23"/>
    </row>
    <row r="6" spans="1:19" s="118" customFormat="1" x14ac:dyDescent="0.3">
      <c r="A6" s="366"/>
      <c r="B6" s="367"/>
      <c r="C6" s="367"/>
      <c r="D6" s="367"/>
      <c r="E6" s="367"/>
      <c r="F6" s="368"/>
      <c r="G6" s="140"/>
      <c r="H6" s="140"/>
      <c r="I6" s="140"/>
      <c r="J6" s="23"/>
      <c r="K6" s="137"/>
      <c r="L6" s="137"/>
      <c r="M6" s="137"/>
      <c r="N6" s="138"/>
      <c r="O6" s="139"/>
      <c r="P6" s="137"/>
      <c r="Q6" s="140"/>
      <c r="R6" s="140"/>
      <c r="S6" s="23"/>
    </row>
    <row r="7" spans="1:19" s="118" customFormat="1" x14ac:dyDescent="0.3">
      <c r="A7" s="371" t="s">
        <v>257</v>
      </c>
      <c r="B7" s="372"/>
      <c r="C7" s="372"/>
      <c r="D7" s="372"/>
      <c r="E7" s="372"/>
      <c r="F7" s="373"/>
      <c r="G7" s="140"/>
      <c r="H7" s="140"/>
      <c r="I7" s="140"/>
      <c r="J7" s="23"/>
      <c r="K7" s="137"/>
      <c r="L7" s="137"/>
      <c r="M7" s="137"/>
      <c r="N7" s="138"/>
      <c r="O7" s="139"/>
      <c r="P7" s="137"/>
      <c r="Q7" s="140"/>
      <c r="R7" s="140"/>
      <c r="S7" s="23"/>
    </row>
    <row r="8" spans="1:19" s="118" customFormat="1" ht="28.8" x14ac:dyDescent="0.3">
      <c r="A8" s="125">
        <v>95276</v>
      </c>
      <c r="B8" s="124" t="s">
        <v>224</v>
      </c>
      <c r="C8" s="121" t="s">
        <v>225</v>
      </c>
      <c r="D8" s="122">
        <v>0.3</v>
      </c>
      <c r="E8" s="123"/>
      <c r="F8" s="281" t="str">
        <f t="shared" ref="F8:F12" si="0">IF(E8="","",ROUND(D8*E8,2))</f>
        <v/>
      </c>
      <c r="G8" s="140"/>
      <c r="H8" s="140"/>
      <c r="I8" s="140"/>
      <c r="J8" s="23"/>
      <c r="K8" s="137"/>
      <c r="L8" s="137"/>
      <c r="M8" s="137"/>
      <c r="N8" s="138"/>
      <c r="O8" s="139"/>
      <c r="P8" s="137"/>
      <c r="Q8" s="140"/>
      <c r="R8" s="140"/>
      <c r="S8" s="23"/>
    </row>
    <row r="9" spans="1:19" s="225" customFormat="1" ht="28.8" x14ac:dyDescent="0.3">
      <c r="A9" s="125">
        <v>95277</v>
      </c>
      <c r="B9" s="124" t="s">
        <v>251</v>
      </c>
      <c r="C9" s="121" t="s">
        <v>223</v>
      </c>
      <c r="D9" s="122">
        <v>0.3</v>
      </c>
      <c r="E9" s="123"/>
      <c r="F9" s="281" t="str">
        <f t="shared" si="0"/>
        <v/>
      </c>
      <c r="G9" s="140"/>
      <c r="H9" s="140"/>
      <c r="I9" s="140"/>
      <c r="J9" s="23"/>
      <c r="K9" s="226"/>
      <c r="L9" s="226"/>
      <c r="M9" s="226"/>
      <c r="N9" s="138"/>
      <c r="O9" s="139"/>
      <c r="P9" s="226"/>
      <c r="Q9" s="140"/>
      <c r="R9" s="140"/>
      <c r="S9" s="23"/>
    </row>
    <row r="10" spans="1:19" s="225" customFormat="1" x14ac:dyDescent="0.3">
      <c r="A10" s="125">
        <v>91283</v>
      </c>
      <c r="B10" s="124" t="s">
        <v>253</v>
      </c>
      <c r="C10" s="121" t="s">
        <v>225</v>
      </c>
      <c r="D10" s="122">
        <v>0.3</v>
      </c>
      <c r="E10" s="123"/>
      <c r="F10" s="281" t="str">
        <f t="shared" si="0"/>
        <v/>
      </c>
      <c r="G10" s="140"/>
      <c r="H10" s="140"/>
      <c r="I10" s="140"/>
      <c r="J10" s="23"/>
      <c r="K10" s="226"/>
      <c r="L10" s="226"/>
      <c r="M10" s="226"/>
      <c r="N10" s="138"/>
      <c r="O10" s="139"/>
      <c r="P10" s="226"/>
      <c r="Q10" s="140"/>
      <c r="R10" s="140"/>
      <c r="S10" s="23"/>
    </row>
    <row r="11" spans="1:19" s="225" customFormat="1" x14ac:dyDescent="0.3">
      <c r="A11" s="125">
        <v>91285</v>
      </c>
      <c r="B11" s="124" t="s">
        <v>252</v>
      </c>
      <c r="C11" s="121" t="s">
        <v>223</v>
      </c>
      <c r="D11" s="122">
        <v>0.3</v>
      </c>
      <c r="E11" s="123"/>
      <c r="F11" s="281" t="str">
        <f t="shared" si="0"/>
        <v/>
      </c>
      <c r="G11" s="140"/>
      <c r="H11" s="140"/>
      <c r="I11" s="140"/>
      <c r="J11" s="23"/>
      <c r="K11" s="226"/>
      <c r="L11" s="226"/>
      <c r="M11" s="226"/>
      <c r="N11" s="138"/>
      <c r="O11" s="139"/>
      <c r="P11" s="226"/>
      <c r="Q11" s="140"/>
      <c r="R11" s="140"/>
      <c r="S11" s="23"/>
    </row>
    <row r="12" spans="1:19" s="118" customFormat="1" x14ac:dyDescent="0.3">
      <c r="A12" s="126">
        <v>88316</v>
      </c>
      <c r="B12" s="122" t="s">
        <v>222</v>
      </c>
      <c r="C12" s="121" t="s">
        <v>221</v>
      </c>
      <c r="D12" s="122">
        <v>0.75</v>
      </c>
      <c r="E12" s="123"/>
      <c r="F12" s="281" t="str">
        <f t="shared" si="0"/>
        <v/>
      </c>
      <c r="G12" s="140"/>
      <c r="H12" s="140"/>
      <c r="I12" s="140"/>
      <c r="J12" s="23"/>
      <c r="K12" s="137"/>
      <c r="L12" s="137"/>
      <c r="M12" s="137"/>
      <c r="N12" s="138"/>
      <c r="O12" s="139"/>
      <c r="P12" s="137"/>
      <c r="Q12" s="140"/>
      <c r="R12" s="140"/>
      <c r="S12" s="23"/>
    </row>
    <row r="13" spans="1:19" s="118" customFormat="1" x14ac:dyDescent="0.3">
      <c r="A13" s="374" t="s">
        <v>226</v>
      </c>
      <c r="B13" s="375"/>
      <c r="C13" s="375"/>
      <c r="D13" s="375"/>
      <c r="E13" s="375"/>
      <c r="F13" s="282" t="str">
        <f>IF(E8="","",SUM(F8:F12))</f>
        <v/>
      </c>
      <c r="G13" s="140"/>
      <c r="H13" s="140"/>
      <c r="I13" s="140"/>
      <c r="J13" s="23"/>
      <c r="K13" s="137"/>
      <c r="L13" s="137"/>
      <c r="M13" s="137"/>
      <c r="N13" s="138"/>
      <c r="O13" s="139"/>
      <c r="P13" s="137"/>
      <c r="Q13" s="140"/>
      <c r="R13" s="140"/>
      <c r="S13" s="23"/>
    </row>
    <row r="14" spans="1:19" s="118" customFormat="1" x14ac:dyDescent="0.3">
      <c r="A14" s="376"/>
      <c r="B14" s="377"/>
      <c r="C14" s="377"/>
      <c r="D14" s="377"/>
      <c r="E14" s="377"/>
      <c r="F14" s="378"/>
      <c r="G14" s="140"/>
      <c r="H14" s="140"/>
      <c r="I14" s="140"/>
      <c r="J14" s="23"/>
      <c r="K14" s="137"/>
      <c r="L14" s="137"/>
      <c r="M14" s="137"/>
      <c r="N14" s="138"/>
      <c r="O14" s="139"/>
      <c r="P14" s="137"/>
      <c r="Q14" s="140"/>
      <c r="R14" s="140"/>
      <c r="S14" s="23"/>
    </row>
    <row r="15" spans="1:19" s="118" customFormat="1" x14ac:dyDescent="0.3">
      <c r="A15" s="379" t="s">
        <v>227</v>
      </c>
      <c r="B15" s="380"/>
      <c r="C15" s="380"/>
      <c r="D15" s="380"/>
      <c r="E15" s="380"/>
      <c r="F15" s="381"/>
      <c r="G15" s="140"/>
      <c r="H15" s="140"/>
      <c r="I15" s="140"/>
      <c r="J15" s="23"/>
      <c r="K15" s="137"/>
      <c r="L15" s="137"/>
      <c r="M15" s="137"/>
      <c r="N15" s="138"/>
      <c r="O15" s="139"/>
      <c r="P15" s="137"/>
      <c r="Q15" s="140"/>
      <c r="R15" s="140"/>
      <c r="S15" s="23"/>
    </row>
    <row r="16" spans="1:19" s="118" customFormat="1" ht="28.8" x14ac:dyDescent="0.3">
      <c r="A16" s="127">
        <v>94965</v>
      </c>
      <c r="B16" s="128" t="s">
        <v>237</v>
      </c>
      <c r="C16" s="129" t="s">
        <v>25</v>
      </c>
      <c r="D16" s="122">
        <v>1</v>
      </c>
      <c r="E16" s="130"/>
      <c r="F16" s="281" t="str">
        <f t="shared" ref="F16:F19" si="1">IF(E16="","",ROUND(D16*E16,2))</f>
        <v/>
      </c>
      <c r="G16" s="140"/>
      <c r="H16" s="140"/>
      <c r="I16" s="140"/>
      <c r="J16" s="23"/>
      <c r="K16" s="137"/>
      <c r="L16" s="137"/>
      <c r="M16" s="137"/>
      <c r="N16" s="138"/>
      <c r="O16" s="139"/>
      <c r="P16" s="137"/>
      <c r="Q16" s="140"/>
      <c r="R16" s="140"/>
      <c r="S16" s="23"/>
    </row>
    <row r="17" spans="1:19" s="118" customFormat="1" x14ac:dyDescent="0.3">
      <c r="A17" s="127" t="s">
        <v>228</v>
      </c>
      <c r="B17" s="128" t="s">
        <v>229</v>
      </c>
      <c r="C17" s="121" t="s">
        <v>220</v>
      </c>
      <c r="D17" s="122">
        <v>1</v>
      </c>
      <c r="E17" s="131"/>
      <c r="F17" s="281" t="str">
        <f t="shared" si="1"/>
        <v/>
      </c>
      <c r="G17" s="140"/>
      <c r="H17" s="140"/>
      <c r="I17" s="140"/>
      <c r="J17" s="23"/>
      <c r="K17" s="137"/>
      <c r="L17" s="137"/>
      <c r="M17" s="137"/>
      <c r="N17" s="138"/>
      <c r="O17" s="139"/>
      <c r="P17" s="137"/>
      <c r="Q17" s="140"/>
      <c r="R17" s="140"/>
      <c r="S17" s="23"/>
    </row>
    <row r="18" spans="1:19" s="118" customFormat="1" x14ac:dyDescent="0.3">
      <c r="A18" s="127">
        <v>92873</v>
      </c>
      <c r="B18" s="128" t="s">
        <v>230</v>
      </c>
      <c r="C18" s="121" t="s">
        <v>25</v>
      </c>
      <c r="D18" s="122">
        <v>1</v>
      </c>
      <c r="E18" s="131"/>
      <c r="F18" s="281" t="str">
        <f t="shared" si="1"/>
        <v/>
      </c>
      <c r="G18" s="140"/>
      <c r="H18" s="140"/>
      <c r="I18" s="140"/>
      <c r="J18" s="23"/>
      <c r="K18" s="137"/>
      <c r="L18" s="137"/>
      <c r="M18" s="137"/>
      <c r="N18" s="138"/>
      <c r="O18" s="139"/>
      <c r="P18" s="137"/>
      <c r="Q18" s="140"/>
      <c r="R18" s="140"/>
      <c r="S18" s="23"/>
    </row>
    <row r="19" spans="1:19" s="118" customFormat="1" x14ac:dyDescent="0.3">
      <c r="A19" s="127">
        <v>92264</v>
      </c>
      <c r="B19" s="128" t="s">
        <v>231</v>
      </c>
      <c r="C19" s="121" t="s">
        <v>6</v>
      </c>
      <c r="D19" s="122">
        <v>5</v>
      </c>
      <c r="E19" s="131"/>
      <c r="F19" s="281" t="str">
        <f t="shared" si="1"/>
        <v/>
      </c>
      <c r="G19" s="140"/>
      <c r="H19" s="140"/>
      <c r="I19" s="140"/>
      <c r="J19" s="23"/>
      <c r="K19" s="137"/>
      <c r="L19" s="137"/>
      <c r="M19" s="137"/>
      <c r="N19" s="138"/>
      <c r="O19" s="139"/>
      <c r="P19" s="137"/>
      <c r="Q19" s="140"/>
      <c r="R19" s="140"/>
      <c r="S19" s="23"/>
    </row>
    <row r="20" spans="1:19" s="118" customFormat="1" x14ac:dyDescent="0.3">
      <c r="A20" s="374" t="s">
        <v>173</v>
      </c>
      <c r="B20" s="375"/>
      <c r="C20" s="375"/>
      <c r="D20" s="375"/>
      <c r="E20" s="375"/>
      <c r="F20" s="282" t="str">
        <f>IF(E16="","",SUM(F16:F19))</f>
        <v/>
      </c>
      <c r="G20" s="140"/>
      <c r="H20" s="140"/>
      <c r="I20" s="140"/>
      <c r="J20" s="23"/>
      <c r="K20" s="137"/>
      <c r="L20" s="137"/>
      <c r="M20" s="137"/>
      <c r="N20" s="138"/>
      <c r="O20" s="139"/>
      <c r="P20" s="137"/>
      <c r="Q20" s="140"/>
      <c r="R20" s="140"/>
      <c r="S20" s="23"/>
    </row>
    <row r="21" spans="1:19" s="118" customFormat="1" x14ac:dyDescent="0.3">
      <c r="A21" s="366"/>
      <c r="B21" s="367"/>
      <c r="C21" s="367"/>
      <c r="D21" s="367"/>
      <c r="E21" s="367"/>
      <c r="F21" s="368"/>
      <c r="G21" s="140"/>
      <c r="H21" s="140"/>
      <c r="I21" s="140"/>
      <c r="J21" s="23"/>
      <c r="K21" s="137"/>
      <c r="L21" s="137"/>
      <c r="M21" s="137"/>
      <c r="N21" s="138"/>
      <c r="O21" s="139"/>
      <c r="P21" s="137"/>
      <c r="Q21" s="140"/>
      <c r="R21" s="140"/>
      <c r="S21" s="23"/>
    </row>
    <row r="22" spans="1:19" s="118" customFormat="1" x14ac:dyDescent="0.3">
      <c r="A22" s="228" t="str">
        <f>Orçamento!A52</f>
        <v/>
      </c>
      <c r="B22" s="137"/>
      <c r="C22" s="137"/>
      <c r="D22" s="138"/>
      <c r="E22" s="139"/>
      <c r="F22" s="146"/>
      <c r="G22" s="140"/>
      <c r="H22" s="140"/>
      <c r="I22" s="140"/>
      <c r="J22" s="23"/>
      <c r="K22" s="137"/>
      <c r="L22" s="137"/>
      <c r="M22" s="137"/>
      <c r="N22" s="138"/>
      <c r="O22" s="139"/>
      <c r="P22" s="137"/>
      <c r="Q22" s="140"/>
      <c r="R22" s="140"/>
      <c r="S22" s="23"/>
    </row>
    <row r="23" spans="1:19" s="118" customFormat="1" x14ac:dyDescent="0.3">
      <c r="A23" s="145" t="str">
        <f>Orçamento!A53</f>
        <v xml:space="preserve">Preços com base na tabela SINAPI 09/2017 desonerado </v>
      </c>
      <c r="B23" s="137"/>
      <c r="C23" s="137"/>
      <c r="D23" s="138"/>
      <c r="E23" s="139"/>
      <c r="F23" s="146"/>
      <c r="G23" s="140"/>
      <c r="H23" s="140"/>
      <c r="I23" s="140"/>
      <c r="J23" s="23"/>
      <c r="K23" s="137"/>
      <c r="L23" s="137"/>
      <c r="M23" s="137"/>
      <c r="N23" s="138"/>
      <c r="O23" s="139"/>
      <c r="P23" s="137"/>
      <c r="Q23" s="140"/>
      <c r="R23" s="140"/>
      <c r="S23" s="23"/>
    </row>
    <row r="24" spans="1:19" s="118" customFormat="1" x14ac:dyDescent="0.3">
      <c r="A24" s="147"/>
      <c r="B24" s="137"/>
      <c r="C24" s="137"/>
      <c r="D24" s="138"/>
      <c r="E24" s="139"/>
      <c r="F24" s="146"/>
      <c r="G24" s="140"/>
      <c r="H24" s="140"/>
      <c r="I24" s="140"/>
      <c r="J24" s="23"/>
      <c r="K24" s="137"/>
      <c r="L24" s="137"/>
      <c r="M24" s="137"/>
      <c r="N24" s="138"/>
      <c r="O24" s="139"/>
      <c r="P24" s="137"/>
      <c r="Q24" s="140"/>
      <c r="R24" s="140"/>
      <c r="S24" s="23"/>
    </row>
    <row r="25" spans="1:19" s="118" customFormat="1" x14ac:dyDescent="0.3">
      <c r="A25" s="147"/>
      <c r="B25" s="137"/>
      <c r="C25" s="137"/>
      <c r="D25" s="138"/>
      <c r="E25" s="139"/>
      <c r="F25" s="146"/>
      <c r="G25" s="140"/>
      <c r="H25" s="140"/>
      <c r="I25" s="140"/>
      <c r="J25" s="23"/>
      <c r="K25" s="137"/>
      <c r="L25" s="137"/>
      <c r="M25" s="137"/>
      <c r="N25" s="138"/>
      <c r="O25" s="139"/>
      <c r="P25" s="137"/>
      <c r="Q25" s="140"/>
      <c r="R25" s="140"/>
      <c r="S25" s="23"/>
    </row>
    <row r="26" spans="1:19" s="118" customFormat="1" x14ac:dyDescent="0.3">
      <c r="A26" s="331" t="str">
        <f>Orçamento!A57</f>
        <v>______________________________________________________</v>
      </c>
      <c r="B26" s="332"/>
      <c r="C26" s="332"/>
      <c r="D26" s="332"/>
      <c r="E26" s="332"/>
      <c r="F26" s="333"/>
      <c r="G26" s="143"/>
      <c r="H26" s="143"/>
      <c r="I26" s="143"/>
      <c r="J26" s="143"/>
      <c r="K26" s="137"/>
      <c r="L26" s="137"/>
      <c r="M26" s="137"/>
      <c r="N26" s="138"/>
      <c r="O26" s="139"/>
      <c r="P26" s="137"/>
      <c r="Q26" s="140"/>
      <c r="R26" s="140"/>
      <c r="S26" s="23"/>
    </row>
    <row r="27" spans="1:19" s="118" customFormat="1" x14ac:dyDescent="0.3">
      <c r="A27" s="331" t="str">
        <f>Orçamento!A58</f>
        <v xml:space="preserve">Eng. Cristian Ternus </v>
      </c>
      <c r="B27" s="332"/>
      <c r="C27" s="332"/>
      <c r="D27" s="332"/>
      <c r="E27" s="332"/>
      <c r="F27" s="333"/>
      <c r="G27" s="143"/>
      <c r="H27" s="143"/>
      <c r="I27" s="143"/>
      <c r="J27" s="143"/>
      <c r="K27" s="137"/>
      <c r="L27" s="137"/>
      <c r="M27" s="137"/>
      <c r="N27" s="138"/>
      <c r="O27" s="139"/>
      <c r="P27" s="137"/>
      <c r="Q27" s="140"/>
      <c r="R27" s="140"/>
      <c r="S27" s="23"/>
    </row>
    <row r="28" spans="1:19" s="118" customFormat="1" x14ac:dyDescent="0.3">
      <c r="A28" s="331" t="str">
        <f>Orçamento!A59</f>
        <v xml:space="preserve"> CREA-SC: 134129-1 </v>
      </c>
      <c r="B28" s="332"/>
      <c r="C28" s="332"/>
      <c r="D28" s="332"/>
      <c r="E28" s="332"/>
      <c r="F28" s="333"/>
      <c r="G28" s="143"/>
      <c r="H28" s="143"/>
      <c r="I28" s="143"/>
      <c r="J28" s="143"/>
      <c r="K28" s="137"/>
      <c r="L28" s="137"/>
      <c r="M28" s="137"/>
      <c r="N28" s="138"/>
      <c r="O28" s="139"/>
      <c r="P28" s="137"/>
      <c r="Q28" s="140"/>
      <c r="R28" s="140"/>
      <c r="S28" s="23"/>
    </row>
    <row r="29" spans="1:19" s="118" customFormat="1" x14ac:dyDescent="0.3">
      <c r="A29" s="331" t="str">
        <f>Orçamento!A60</f>
        <v>MATRÍCULA: 1184-3</v>
      </c>
      <c r="B29" s="332"/>
      <c r="C29" s="332"/>
      <c r="D29" s="332"/>
      <c r="E29" s="332"/>
      <c r="F29" s="333"/>
      <c r="G29" s="143"/>
      <c r="H29" s="143"/>
      <c r="I29" s="143"/>
      <c r="J29" s="143"/>
      <c r="K29" s="137"/>
      <c r="L29" s="137"/>
      <c r="M29" s="137"/>
      <c r="N29" s="138"/>
      <c r="O29" s="139"/>
      <c r="P29" s="137"/>
      <c r="Q29" s="140"/>
      <c r="R29" s="140"/>
      <c r="S29" s="23"/>
    </row>
    <row r="30" spans="1:19" s="118" customFormat="1" x14ac:dyDescent="0.3">
      <c r="A30" s="147"/>
      <c r="B30" s="137"/>
      <c r="C30" s="137"/>
      <c r="D30" s="138"/>
      <c r="E30" s="139"/>
      <c r="F30" s="146"/>
      <c r="G30" s="140"/>
      <c r="H30" s="140"/>
      <c r="I30" s="140"/>
      <c r="J30" s="23"/>
      <c r="K30" s="137"/>
      <c r="L30" s="137"/>
      <c r="M30" s="137"/>
      <c r="N30" s="138"/>
      <c r="O30" s="139"/>
      <c r="P30" s="137"/>
      <c r="Q30" s="140"/>
      <c r="R30" s="140"/>
      <c r="S30" s="23"/>
    </row>
    <row r="31" spans="1:19" s="118" customFormat="1" ht="16.2" thickBot="1" x14ac:dyDescent="0.35">
      <c r="A31" s="148"/>
      <c r="B31" s="149"/>
      <c r="C31" s="149"/>
      <c r="D31" s="150"/>
      <c r="E31" s="151"/>
      <c r="F31" s="152"/>
      <c r="G31" s="140"/>
      <c r="H31" s="140"/>
      <c r="I31" s="140"/>
      <c r="J31" s="23"/>
      <c r="K31" s="137"/>
      <c r="L31" s="137"/>
      <c r="M31" s="137"/>
      <c r="N31" s="138"/>
      <c r="O31" s="139"/>
      <c r="P31" s="137"/>
      <c r="Q31" s="140"/>
      <c r="R31" s="140"/>
      <c r="S31" s="23"/>
    </row>
    <row r="32" spans="1:19" s="118" customFormat="1" x14ac:dyDescent="0.3">
      <c r="A32" s="137"/>
      <c r="B32" s="137"/>
      <c r="C32" s="137"/>
      <c r="D32" s="138"/>
      <c r="E32" s="139"/>
      <c r="F32" s="137"/>
      <c r="G32" s="140"/>
      <c r="H32" s="140"/>
      <c r="I32" s="140"/>
      <c r="J32" s="23"/>
      <c r="K32" s="137"/>
      <c r="L32" s="137"/>
      <c r="M32" s="137"/>
      <c r="N32" s="138"/>
      <c r="O32" s="139"/>
      <c r="P32" s="137"/>
      <c r="Q32" s="140"/>
      <c r="R32" s="140"/>
      <c r="S32" s="23"/>
    </row>
    <row r="33" spans="1:19" s="118" customFormat="1" x14ac:dyDescent="0.3">
      <c r="A33" s="137"/>
      <c r="B33" s="137"/>
      <c r="C33" s="137"/>
      <c r="D33" s="138"/>
      <c r="E33" s="139"/>
      <c r="F33" s="137"/>
      <c r="G33" s="140"/>
      <c r="H33" s="140"/>
      <c r="I33" s="140"/>
      <c r="J33" s="23"/>
      <c r="K33" s="137"/>
      <c r="L33" s="137"/>
      <c r="M33" s="137"/>
      <c r="N33" s="138"/>
      <c r="O33" s="139"/>
      <c r="P33" s="137"/>
      <c r="Q33" s="140"/>
      <c r="R33" s="140"/>
      <c r="S33" s="23"/>
    </row>
    <row r="34" spans="1:19" s="118" customFormat="1" x14ac:dyDescent="0.3">
      <c r="A34" s="137"/>
      <c r="B34" s="137"/>
      <c r="C34" s="137"/>
      <c r="D34" s="138"/>
      <c r="E34" s="139"/>
      <c r="F34" s="137"/>
      <c r="G34" s="140"/>
      <c r="H34" s="140"/>
      <c r="I34" s="140"/>
      <c r="J34" s="23"/>
      <c r="K34" s="137"/>
      <c r="L34" s="137"/>
      <c r="M34" s="137"/>
      <c r="N34" s="138"/>
      <c r="O34" s="139"/>
      <c r="P34" s="137"/>
      <c r="Q34" s="140"/>
      <c r="R34" s="140"/>
      <c r="S34" s="23"/>
    </row>
    <row r="35" spans="1:19" s="118" customFormat="1" x14ac:dyDescent="0.3">
      <c r="A35" s="137"/>
      <c r="B35" s="137"/>
      <c r="C35" s="137"/>
      <c r="D35" s="138"/>
      <c r="E35" s="139"/>
      <c r="F35" s="137"/>
      <c r="G35" s="140"/>
      <c r="H35" s="140"/>
      <c r="I35" s="140"/>
      <c r="J35" s="23"/>
      <c r="K35" s="137"/>
      <c r="L35" s="137"/>
      <c r="M35" s="137"/>
      <c r="N35" s="138"/>
      <c r="O35" s="139"/>
      <c r="P35" s="137"/>
      <c r="Q35" s="140"/>
      <c r="R35" s="140"/>
      <c r="S35" s="23"/>
    </row>
    <row r="36" spans="1:19" s="118" customFormat="1" x14ac:dyDescent="0.3">
      <c r="A36" s="137"/>
      <c r="B36" s="137"/>
      <c r="C36" s="137"/>
      <c r="D36" s="138"/>
      <c r="E36" s="139"/>
      <c r="F36" s="137"/>
      <c r="G36" s="140"/>
      <c r="H36" s="140"/>
      <c r="I36" s="140"/>
      <c r="J36" s="23"/>
      <c r="K36" s="137"/>
      <c r="L36" s="137"/>
      <c r="M36" s="137"/>
      <c r="N36" s="138"/>
      <c r="O36" s="139"/>
      <c r="P36" s="137"/>
      <c r="Q36" s="140"/>
      <c r="R36" s="140"/>
      <c r="S36" s="23"/>
    </row>
    <row r="37" spans="1:19" s="118" customFormat="1" x14ac:dyDescent="0.3">
      <c r="A37" s="137"/>
      <c r="B37" s="137"/>
      <c r="C37" s="137"/>
      <c r="D37" s="138"/>
      <c r="E37" s="139"/>
      <c r="F37" s="137"/>
      <c r="G37" s="140"/>
      <c r="H37" s="140"/>
      <c r="I37" s="140"/>
      <c r="J37" s="23"/>
      <c r="K37" s="137"/>
      <c r="L37" s="137"/>
      <c r="M37" s="137"/>
      <c r="N37" s="138"/>
      <c r="O37" s="139"/>
      <c r="P37" s="137"/>
      <c r="Q37" s="140"/>
      <c r="R37" s="140"/>
      <c r="S37" s="23"/>
    </row>
    <row r="38" spans="1:19" s="118" customFormat="1" x14ac:dyDescent="0.3">
      <c r="A38" s="137"/>
      <c r="B38" s="137"/>
      <c r="C38" s="137"/>
      <c r="D38" s="138"/>
      <c r="E38" s="139"/>
      <c r="F38" s="137"/>
      <c r="G38" s="140"/>
      <c r="H38" s="140"/>
      <c r="I38" s="140"/>
      <c r="J38" s="23"/>
      <c r="K38" s="137"/>
      <c r="L38" s="137"/>
      <c r="M38" s="137"/>
      <c r="N38" s="138"/>
      <c r="O38" s="139"/>
      <c r="P38" s="137"/>
      <c r="Q38" s="140"/>
      <c r="R38" s="140"/>
      <c r="S38" s="23"/>
    </row>
    <row r="39" spans="1:19" s="118" customFormat="1" x14ac:dyDescent="0.3">
      <c r="A39" s="137"/>
      <c r="B39" s="137"/>
      <c r="C39" s="137"/>
      <c r="D39" s="138"/>
      <c r="E39" s="139"/>
      <c r="F39" s="137"/>
      <c r="G39" s="140"/>
      <c r="H39" s="140"/>
      <c r="I39" s="140"/>
      <c r="J39" s="23"/>
      <c r="K39" s="137"/>
      <c r="L39" s="137"/>
      <c r="M39" s="137"/>
      <c r="N39" s="138"/>
      <c r="O39" s="139"/>
      <c r="P39" s="137"/>
      <c r="Q39" s="140"/>
      <c r="R39" s="140"/>
      <c r="S39" s="23"/>
    </row>
    <row r="40" spans="1:19" s="118" customFormat="1" x14ac:dyDescent="0.3">
      <c r="A40" s="137"/>
      <c r="B40" s="137"/>
      <c r="C40" s="137"/>
      <c r="D40" s="138"/>
      <c r="E40" s="139"/>
      <c r="F40" s="137"/>
      <c r="G40" s="140"/>
      <c r="H40" s="140"/>
      <c r="I40" s="140"/>
      <c r="J40" s="23"/>
      <c r="K40" s="137"/>
      <c r="L40" s="137"/>
      <c r="M40" s="137"/>
      <c r="N40" s="138"/>
      <c r="O40" s="139"/>
      <c r="P40" s="137"/>
      <c r="Q40" s="140"/>
      <c r="R40" s="140"/>
      <c r="S40" s="23"/>
    </row>
    <row r="41" spans="1:19" s="118" customFormat="1" x14ac:dyDescent="0.3">
      <c r="A41" s="137"/>
      <c r="B41" s="137"/>
      <c r="C41" s="137"/>
      <c r="D41" s="138"/>
      <c r="E41" s="139"/>
      <c r="F41" s="137"/>
      <c r="G41" s="140"/>
      <c r="H41" s="140"/>
      <c r="I41" s="140"/>
      <c r="J41" s="23"/>
      <c r="K41" s="137"/>
      <c r="L41" s="137"/>
      <c r="M41" s="137"/>
      <c r="N41" s="138"/>
      <c r="O41" s="139"/>
      <c r="P41" s="137"/>
      <c r="Q41" s="140"/>
      <c r="R41" s="140"/>
      <c r="S41" s="23"/>
    </row>
    <row r="42" spans="1:19" s="118" customFormat="1" x14ac:dyDescent="0.3">
      <c r="A42" s="137"/>
      <c r="B42" s="137"/>
      <c r="C42" s="137"/>
      <c r="D42" s="138"/>
      <c r="E42" s="139"/>
      <c r="F42" s="137"/>
      <c r="G42" s="140"/>
      <c r="H42" s="140"/>
      <c r="I42" s="140"/>
      <c r="J42" s="23"/>
      <c r="K42" s="137"/>
      <c r="L42" s="137"/>
      <c r="M42" s="137"/>
      <c r="N42" s="138"/>
      <c r="O42" s="139"/>
      <c r="P42" s="137"/>
      <c r="Q42" s="140"/>
      <c r="R42" s="140"/>
      <c r="S42" s="23"/>
    </row>
    <row r="43" spans="1:19" s="118" customFormat="1" x14ac:dyDescent="0.3">
      <c r="A43" s="137"/>
      <c r="B43" s="137"/>
      <c r="C43" s="137"/>
      <c r="D43" s="138"/>
      <c r="E43" s="139"/>
      <c r="F43" s="137"/>
      <c r="G43" s="140"/>
      <c r="H43" s="140"/>
      <c r="I43" s="140"/>
      <c r="J43" s="23"/>
      <c r="K43" s="137"/>
      <c r="L43" s="137"/>
      <c r="M43" s="137"/>
      <c r="N43" s="138"/>
      <c r="O43" s="139"/>
      <c r="P43" s="137"/>
      <c r="Q43" s="140"/>
      <c r="R43" s="140"/>
      <c r="S43" s="23"/>
    </row>
    <row r="44" spans="1:19" s="118" customFormat="1" x14ac:dyDescent="0.3">
      <c r="A44" s="137"/>
      <c r="B44" s="137"/>
      <c r="C44" s="137"/>
      <c r="D44" s="138"/>
      <c r="E44" s="139"/>
      <c r="F44" s="137"/>
      <c r="G44" s="140"/>
      <c r="H44" s="140"/>
      <c r="I44" s="140"/>
      <c r="J44" s="23"/>
      <c r="K44" s="137"/>
      <c r="L44" s="137"/>
      <c r="M44" s="137"/>
      <c r="N44" s="138"/>
      <c r="O44" s="139"/>
      <c r="P44" s="137"/>
      <c r="Q44" s="140"/>
      <c r="R44" s="140"/>
      <c r="S44" s="23"/>
    </row>
    <row r="45" spans="1:19" s="118" customFormat="1" x14ac:dyDescent="0.3">
      <c r="A45" s="137"/>
      <c r="B45" s="137"/>
      <c r="C45" s="137"/>
      <c r="D45" s="138"/>
      <c r="E45" s="139"/>
      <c r="F45" s="137"/>
      <c r="G45" s="140"/>
      <c r="H45" s="140"/>
      <c r="I45" s="140"/>
      <c r="J45" s="23"/>
      <c r="K45" s="137"/>
      <c r="L45" s="137"/>
      <c r="M45" s="137"/>
      <c r="N45" s="138"/>
      <c r="O45" s="139"/>
      <c r="P45" s="137"/>
      <c r="Q45" s="140"/>
      <c r="R45" s="140"/>
      <c r="S45" s="23"/>
    </row>
    <row r="46" spans="1:19" s="118" customFormat="1" x14ac:dyDescent="0.3">
      <c r="A46" s="137"/>
      <c r="B46" s="137"/>
      <c r="C46" s="137"/>
      <c r="D46" s="138"/>
      <c r="E46" s="139"/>
      <c r="F46" s="137"/>
      <c r="G46" s="140"/>
      <c r="H46" s="140"/>
      <c r="I46" s="140"/>
      <c r="J46" s="23"/>
      <c r="K46" s="137"/>
      <c r="L46" s="137"/>
      <c r="M46" s="137"/>
      <c r="N46" s="138"/>
      <c r="O46" s="139"/>
      <c r="P46" s="137"/>
      <c r="Q46" s="140"/>
      <c r="R46" s="140"/>
      <c r="S46" s="23"/>
    </row>
    <row r="47" spans="1:19" s="118" customFormat="1" x14ac:dyDescent="0.3">
      <c r="A47" s="137"/>
      <c r="B47" s="137"/>
      <c r="C47" s="137"/>
      <c r="D47" s="138"/>
      <c r="E47" s="139"/>
      <c r="F47" s="137"/>
      <c r="G47" s="140"/>
      <c r="H47" s="140"/>
      <c r="I47" s="140"/>
      <c r="J47" s="23"/>
      <c r="K47" s="137"/>
      <c r="L47" s="137"/>
      <c r="M47" s="137"/>
      <c r="N47" s="138"/>
      <c r="O47" s="139"/>
      <c r="P47" s="137"/>
      <c r="Q47" s="140"/>
      <c r="R47" s="140"/>
      <c r="S47" s="23"/>
    </row>
    <row r="48" spans="1:19" s="118" customFormat="1" x14ac:dyDescent="0.3">
      <c r="A48" s="137"/>
      <c r="B48" s="137"/>
      <c r="C48" s="137"/>
      <c r="D48" s="138"/>
      <c r="E48" s="139"/>
      <c r="F48" s="137"/>
      <c r="G48" s="140"/>
      <c r="H48" s="140"/>
      <c r="I48" s="140"/>
      <c r="J48" s="23"/>
      <c r="K48" s="137"/>
      <c r="L48" s="137"/>
      <c r="M48" s="137"/>
      <c r="N48" s="138"/>
      <c r="O48" s="139"/>
      <c r="P48" s="137"/>
      <c r="Q48" s="140"/>
      <c r="R48" s="140"/>
      <c r="S48" s="23"/>
    </row>
    <row r="49" spans="1:19" s="118" customFormat="1" x14ac:dyDescent="0.3">
      <c r="A49" s="137"/>
      <c r="B49" s="137"/>
      <c r="C49" s="137"/>
      <c r="D49" s="138"/>
      <c r="E49" s="139"/>
      <c r="F49" s="137"/>
      <c r="G49" s="140"/>
      <c r="H49" s="140"/>
      <c r="I49" s="140"/>
      <c r="J49" s="23"/>
      <c r="K49" s="137"/>
      <c r="L49" s="137"/>
      <c r="M49" s="137"/>
      <c r="N49" s="138"/>
      <c r="O49" s="139"/>
      <c r="P49" s="137"/>
      <c r="Q49" s="140"/>
      <c r="R49" s="140"/>
      <c r="S49" s="23"/>
    </row>
    <row r="50" spans="1:19" s="118" customFormat="1" x14ac:dyDescent="0.3">
      <c r="A50" s="137"/>
      <c r="B50" s="137"/>
      <c r="C50" s="137"/>
      <c r="D50" s="138"/>
      <c r="E50" s="139"/>
      <c r="F50" s="137"/>
      <c r="G50" s="140"/>
      <c r="H50" s="140"/>
      <c r="I50" s="140"/>
      <c r="J50" s="23"/>
      <c r="K50" s="137"/>
      <c r="L50" s="137"/>
      <c r="M50" s="137"/>
      <c r="N50" s="138"/>
      <c r="O50" s="139"/>
      <c r="P50" s="137"/>
      <c r="Q50" s="140"/>
      <c r="R50" s="140"/>
      <c r="S50" s="23"/>
    </row>
    <row r="51" spans="1:19" s="118" customFormat="1" x14ac:dyDescent="0.3">
      <c r="A51" s="137"/>
      <c r="B51" s="137"/>
      <c r="C51" s="137"/>
      <c r="D51" s="138"/>
      <c r="E51" s="139"/>
      <c r="F51" s="137"/>
      <c r="G51" s="140"/>
      <c r="H51" s="140"/>
      <c r="I51" s="140"/>
      <c r="J51" s="23"/>
      <c r="K51" s="137"/>
      <c r="L51" s="137"/>
      <c r="M51" s="137"/>
      <c r="N51" s="138"/>
      <c r="O51" s="139"/>
      <c r="P51" s="137"/>
      <c r="Q51" s="140"/>
      <c r="R51" s="140"/>
      <c r="S51" s="23"/>
    </row>
    <row r="52" spans="1:19" s="118" customFormat="1" x14ac:dyDescent="0.3">
      <c r="A52" s="137"/>
      <c r="B52" s="137"/>
      <c r="C52" s="137"/>
      <c r="D52" s="138"/>
      <c r="E52" s="139"/>
      <c r="F52" s="137"/>
      <c r="G52" s="140"/>
      <c r="H52" s="140"/>
      <c r="I52" s="140"/>
      <c r="J52" s="23"/>
      <c r="K52" s="137"/>
      <c r="L52" s="137"/>
      <c r="M52" s="137"/>
      <c r="N52" s="138"/>
      <c r="O52" s="139"/>
      <c r="P52" s="137"/>
      <c r="Q52" s="140"/>
      <c r="R52" s="140"/>
      <c r="S52" s="23"/>
    </row>
    <row r="53" spans="1:19" s="118" customFormat="1" x14ac:dyDescent="0.3">
      <c r="A53" s="137"/>
      <c r="B53" s="137"/>
      <c r="C53" s="137"/>
      <c r="D53" s="138"/>
      <c r="E53" s="139"/>
      <c r="F53" s="137"/>
      <c r="G53" s="140"/>
      <c r="H53" s="140"/>
      <c r="I53" s="140"/>
      <c r="J53" s="23"/>
      <c r="K53" s="137"/>
      <c r="L53" s="137"/>
      <c r="M53" s="137"/>
      <c r="N53" s="138"/>
      <c r="O53" s="139"/>
      <c r="P53" s="137"/>
      <c r="Q53" s="140"/>
      <c r="R53" s="140"/>
      <c r="S53" s="23"/>
    </row>
    <row r="54" spans="1:19" s="118" customFormat="1" x14ac:dyDescent="0.3">
      <c r="A54" s="137"/>
      <c r="B54" s="137"/>
      <c r="C54" s="137"/>
      <c r="D54" s="138"/>
      <c r="E54" s="139"/>
      <c r="F54" s="137"/>
      <c r="G54" s="140"/>
      <c r="H54" s="140"/>
      <c r="I54" s="140"/>
      <c r="J54" s="23"/>
      <c r="K54" s="137"/>
      <c r="L54" s="137"/>
      <c r="M54" s="137"/>
      <c r="N54" s="138"/>
      <c r="O54" s="139"/>
      <c r="P54" s="137"/>
      <c r="Q54" s="140"/>
      <c r="R54" s="140"/>
      <c r="S54" s="23"/>
    </row>
    <row r="55" spans="1:19" s="118" customFormat="1" x14ac:dyDescent="0.3">
      <c r="A55" s="137"/>
      <c r="B55" s="137"/>
      <c r="C55" s="137"/>
      <c r="D55" s="138"/>
      <c r="E55" s="139"/>
      <c r="F55" s="137"/>
      <c r="G55" s="140"/>
      <c r="H55" s="140"/>
      <c r="I55" s="140"/>
      <c r="J55" s="23"/>
      <c r="K55" s="137"/>
      <c r="L55" s="137"/>
      <c r="M55" s="137"/>
      <c r="N55" s="138"/>
      <c r="O55" s="139"/>
      <c r="P55" s="137"/>
      <c r="Q55" s="140"/>
      <c r="R55" s="140"/>
      <c r="S55" s="23"/>
    </row>
    <row r="56" spans="1:19" s="118" customFormat="1" x14ac:dyDescent="0.3">
      <c r="A56" s="137"/>
      <c r="B56" s="137"/>
      <c r="C56" s="137"/>
      <c r="D56" s="138"/>
      <c r="E56" s="139"/>
      <c r="F56" s="137"/>
      <c r="G56" s="140"/>
      <c r="H56" s="140"/>
      <c r="I56" s="140"/>
      <c r="J56" s="23"/>
      <c r="K56" s="137"/>
      <c r="L56" s="137"/>
      <c r="M56" s="137"/>
      <c r="N56" s="138"/>
      <c r="O56" s="139"/>
      <c r="P56" s="137"/>
      <c r="Q56" s="140"/>
      <c r="R56" s="140"/>
      <c r="S56" s="23"/>
    </row>
    <row r="57" spans="1:19" s="118" customFormat="1" x14ac:dyDescent="0.3">
      <c r="A57" s="137"/>
      <c r="B57" s="137"/>
      <c r="C57" s="137"/>
      <c r="D57" s="138"/>
      <c r="E57" s="139"/>
      <c r="F57" s="137"/>
      <c r="G57" s="140"/>
      <c r="H57" s="140"/>
      <c r="I57" s="140"/>
      <c r="J57" s="23"/>
      <c r="K57" s="137"/>
      <c r="L57" s="137"/>
      <c r="M57" s="137"/>
      <c r="N57" s="138"/>
      <c r="O57" s="139"/>
      <c r="P57" s="137"/>
      <c r="Q57" s="140"/>
      <c r="R57" s="140"/>
      <c r="S57" s="23"/>
    </row>
    <row r="58" spans="1:19" s="118" customFormat="1" x14ac:dyDescent="0.3">
      <c r="A58" s="137"/>
      <c r="B58" s="137"/>
      <c r="C58" s="137"/>
      <c r="D58" s="138"/>
      <c r="E58" s="139"/>
      <c r="F58" s="137"/>
      <c r="G58" s="140"/>
      <c r="H58" s="140"/>
      <c r="I58" s="140"/>
      <c r="J58" s="23"/>
      <c r="K58" s="137"/>
      <c r="L58" s="137"/>
      <c r="M58" s="137"/>
      <c r="N58" s="138"/>
      <c r="O58" s="139"/>
      <c r="P58" s="137"/>
      <c r="Q58" s="140"/>
      <c r="R58" s="140"/>
      <c r="S58" s="23"/>
    </row>
    <row r="59" spans="1:19" s="118" customFormat="1" x14ac:dyDescent="0.3">
      <c r="A59" s="137"/>
      <c r="B59" s="137"/>
      <c r="C59" s="137"/>
      <c r="D59" s="138"/>
      <c r="E59" s="139"/>
      <c r="F59" s="137"/>
      <c r="G59" s="140"/>
      <c r="H59" s="140"/>
      <c r="I59" s="140"/>
      <c r="J59" s="23"/>
      <c r="K59" s="137"/>
      <c r="L59" s="137"/>
      <c r="M59" s="137"/>
      <c r="N59" s="138"/>
      <c r="O59" s="139"/>
      <c r="P59" s="137"/>
      <c r="Q59" s="140"/>
      <c r="R59" s="140"/>
      <c r="S59" s="23"/>
    </row>
    <row r="60" spans="1:19" s="118" customFormat="1" x14ac:dyDescent="0.3">
      <c r="A60" s="137"/>
      <c r="B60" s="137"/>
      <c r="C60" s="137"/>
      <c r="D60" s="138"/>
      <c r="E60" s="139"/>
      <c r="F60" s="137"/>
      <c r="G60" s="140"/>
      <c r="H60" s="140"/>
      <c r="I60" s="140"/>
      <c r="J60" s="23"/>
      <c r="K60" s="137"/>
      <c r="L60" s="137"/>
      <c r="M60" s="137"/>
      <c r="N60" s="138"/>
      <c r="O60" s="139"/>
      <c r="P60" s="137"/>
      <c r="Q60" s="140"/>
      <c r="R60" s="140"/>
      <c r="S60" s="23"/>
    </row>
    <row r="61" spans="1:19" s="118" customFormat="1" x14ac:dyDescent="0.3">
      <c r="A61" s="137"/>
      <c r="B61" s="137"/>
      <c r="C61" s="137"/>
      <c r="D61" s="138"/>
      <c r="E61" s="139"/>
      <c r="F61" s="137"/>
      <c r="G61" s="140"/>
      <c r="H61" s="140"/>
      <c r="I61" s="140"/>
      <c r="J61" s="23"/>
      <c r="K61" s="137"/>
      <c r="L61" s="137"/>
      <c r="M61" s="137"/>
      <c r="N61" s="138"/>
      <c r="O61" s="139"/>
      <c r="P61" s="137"/>
      <c r="Q61" s="140"/>
      <c r="R61" s="140"/>
      <c r="S61" s="23"/>
    </row>
    <row r="62" spans="1:19" x14ac:dyDescent="0.3">
      <c r="A62" s="141"/>
      <c r="B62" s="141"/>
      <c r="C62" s="141"/>
      <c r="D62" s="141"/>
      <c r="E62" s="141"/>
      <c r="F62" s="141"/>
      <c r="G62" s="141"/>
      <c r="H62" s="141"/>
      <c r="I62" s="141"/>
      <c r="J62" s="18"/>
      <c r="K62" s="141"/>
      <c r="L62" s="141"/>
      <c r="M62" s="141"/>
      <c r="N62" s="334"/>
      <c r="O62" s="334"/>
      <c r="P62" s="334"/>
      <c r="Q62" s="334"/>
      <c r="R62" s="141"/>
      <c r="S62" s="18"/>
    </row>
    <row r="63" spans="1:19" x14ac:dyDescent="0.3">
      <c r="A63" s="18" t="s">
        <v>97</v>
      </c>
      <c r="B63" s="20"/>
      <c r="C63" s="20"/>
      <c r="D63" s="18"/>
      <c r="E63" s="20"/>
      <c r="F63" s="20"/>
      <c r="G63" s="20"/>
      <c r="H63" s="20"/>
      <c r="I63" s="20"/>
      <c r="K63" s="19"/>
      <c r="L63" s="19"/>
      <c r="P63" s="19"/>
      <c r="Q63" s="19"/>
      <c r="R63" s="19"/>
      <c r="S63" s="19"/>
    </row>
    <row r="64" spans="1:19" x14ac:dyDescent="0.3">
      <c r="A64" s="18" t="s">
        <v>98</v>
      </c>
      <c r="B64" s="20"/>
      <c r="C64" s="20"/>
      <c r="D64" s="18"/>
      <c r="E64" s="20"/>
      <c r="F64" s="20"/>
      <c r="G64" s="20"/>
      <c r="H64" s="20"/>
      <c r="I64" s="20"/>
      <c r="K64" s="19"/>
      <c r="L64" s="19"/>
      <c r="P64" s="19"/>
      <c r="Q64" s="19"/>
      <c r="R64" s="19"/>
      <c r="S64" s="19"/>
    </row>
    <row r="65" spans="1:19" x14ac:dyDescent="0.3">
      <c r="A65" s="119">
        <f ca="1">TODAY()</f>
        <v>43060</v>
      </c>
      <c r="B65" s="20"/>
      <c r="C65" s="20"/>
      <c r="D65" s="18"/>
      <c r="E65" s="20"/>
      <c r="F65" s="20"/>
      <c r="G65" s="20"/>
      <c r="H65" s="20"/>
      <c r="I65" s="20"/>
      <c r="K65" s="19"/>
      <c r="L65" s="19"/>
      <c r="P65" s="19"/>
      <c r="Q65" s="19"/>
      <c r="R65" s="19"/>
      <c r="S65" s="19"/>
    </row>
    <row r="66" spans="1:19" x14ac:dyDescent="0.3">
      <c r="A66" s="18"/>
      <c r="B66" s="20"/>
      <c r="C66" s="20"/>
      <c r="D66" s="18"/>
      <c r="E66" s="20"/>
      <c r="F66" s="20"/>
      <c r="G66" s="20"/>
      <c r="H66" s="20"/>
      <c r="I66" s="20"/>
      <c r="K66" s="19"/>
      <c r="L66" s="19"/>
      <c r="P66" s="19"/>
      <c r="Q66" s="19"/>
      <c r="R66" s="19"/>
      <c r="S66" s="19"/>
    </row>
    <row r="67" spans="1:19" x14ac:dyDescent="0.3">
      <c r="A67" s="18"/>
      <c r="B67" s="20"/>
      <c r="C67" s="20"/>
      <c r="D67" s="18"/>
      <c r="E67" s="20"/>
      <c r="F67" s="20"/>
      <c r="G67" s="20"/>
      <c r="H67" s="20"/>
      <c r="I67" s="20"/>
      <c r="K67" s="19"/>
      <c r="L67" s="19"/>
      <c r="P67" s="19"/>
      <c r="Q67" s="19"/>
      <c r="R67" s="19"/>
      <c r="S67" s="19"/>
    </row>
    <row r="68" spans="1:19" x14ac:dyDescent="0.3">
      <c r="A68" s="19" t="s">
        <v>28</v>
      </c>
      <c r="B68" s="19"/>
      <c r="C68" s="19"/>
      <c r="D68" s="19"/>
      <c r="E68" s="19"/>
      <c r="F68" s="19"/>
      <c r="G68" s="19"/>
      <c r="H68" s="19"/>
      <c r="I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 x14ac:dyDescent="0.3">
      <c r="A69" s="19" t="s">
        <v>31</v>
      </c>
      <c r="B69" s="19"/>
      <c r="C69" s="19"/>
      <c r="D69" s="19"/>
      <c r="E69" s="19"/>
      <c r="F69" s="19"/>
      <c r="G69" s="19"/>
      <c r="H69" s="19"/>
      <c r="I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1:19" x14ac:dyDescent="0.3">
      <c r="A70" s="19" t="s">
        <v>96</v>
      </c>
      <c r="B70" s="19"/>
      <c r="C70" s="19"/>
      <c r="D70" s="19"/>
      <c r="E70" s="19"/>
      <c r="F70" s="19"/>
      <c r="G70" s="19"/>
      <c r="H70" s="19"/>
      <c r="I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x14ac:dyDescent="0.3">
      <c r="A71" s="19" t="s">
        <v>95</v>
      </c>
      <c r="B71" s="19"/>
      <c r="C71" s="19"/>
      <c r="D71" s="19"/>
      <c r="E71" s="19"/>
      <c r="F71" s="19"/>
      <c r="G71" s="19"/>
      <c r="H71" s="19"/>
      <c r="I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x14ac:dyDescent="0.3">
      <c r="A72" s="23"/>
      <c r="B72" s="23"/>
      <c r="C72" s="23"/>
      <c r="D72" s="23"/>
      <c r="E72" s="23"/>
      <c r="F72" s="23"/>
      <c r="G72" s="23"/>
      <c r="H72" s="23"/>
      <c r="I72" s="23"/>
      <c r="K72" s="19"/>
      <c r="L72" s="19"/>
      <c r="M72" s="19"/>
      <c r="N72" s="19"/>
      <c r="O72" s="19"/>
      <c r="P72" s="19"/>
      <c r="Q72" s="19"/>
      <c r="R72" s="19"/>
      <c r="S72" s="19"/>
    </row>
    <row r="73" spans="1:19" ht="15" customHeight="1" x14ac:dyDescent="0.3">
      <c r="A73" s="18"/>
      <c r="B73" s="20"/>
      <c r="C73" s="20"/>
      <c r="D73" s="18"/>
      <c r="E73" s="20"/>
      <c r="F73" s="20"/>
      <c r="G73" s="20"/>
      <c r="H73" s="20"/>
      <c r="I73" s="20"/>
      <c r="K73" s="19"/>
      <c r="L73" s="19"/>
      <c r="M73" s="19"/>
      <c r="N73" s="19"/>
      <c r="O73" s="19"/>
      <c r="P73" s="19"/>
      <c r="Q73" s="19"/>
      <c r="R73" s="19"/>
      <c r="S73" s="19"/>
    </row>
    <row r="74" spans="1:19" x14ac:dyDescent="0.3">
      <c r="L74" s="55"/>
      <c r="M74" s="55"/>
      <c r="O74" s="55"/>
      <c r="P74" s="56"/>
      <c r="Q74" s="55"/>
      <c r="R74" s="55"/>
    </row>
    <row r="75" spans="1:19" x14ac:dyDescent="0.3">
      <c r="D75" s="57"/>
    </row>
    <row r="76" spans="1:19" x14ac:dyDescent="0.3">
      <c r="D76" s="57"/>
    </row>
  </sheetData>
  <sheetProtection algorithmName="SHA-512" hashValue="Do1LYx7jXVkDACEfod0+WtXtKufmyJ27FggblkqTXqZmkw5c8pQcgMA8OYCobT24zU59/8iYw/kJI6GIFCxRtA==" saltValue="6B7I0GnZPtYjPSORswiMHQ==" spinCount="100000" sheet="1" objects="1" scenarios="1"/>
  <mergeCells count="16">
    <mergeCell ref="N62:Q62"/>
    <mergeCell ref="A1:F1"/>
    <mergeCell ref="A6:F6"/>
    <mergeCell ref="B4:F4"/>
    <mergeCell ref="B3:F3"/>
    <mergeCell ref="A29:F29"/>
    <mergeCell ref="A28:F28"/>
    <mergeCell ref="A27:F27"/>
    <mergeCell ref="A26:F26"/>
    <mergeCell ref="B2:F2"/>
    <mergeCell ref="A21:F21"/>
    <mergeCell ref="A7:F7"/>
    <mergeCell ref="A13:E13"/>
    <mergeCell ref="A14:F14"/>
    <mergeCell ref="A15:F15"/>
    <mergeCell ref="A20:E20"/>
  </mergeCells>
  <conditionalFormatting sqref="E8:E12 E16:E19">
    <cfRule type="containsBlanks" dxfId="0" priority="1">
      <formula>LEN(TRIM(E8))=0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>
    <oddHeader>&amp;L&amp;G&amp;R&amp;P</oddHeader>
    <oddFooter>&amp;CRua João Mari, 55 - Centro - CEP 89.895-000 - Riqueza/SC
CNPJ: 95.988.309/0001-48 -FONE/FAX: 0**49 3675-3200
e-mail: engenharia@riqueza.sc.gov.br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topLeftCell="A55" workbookViewId="0">
      <selection activeCell="E25" sqref="E25"/>
    </sheetView>
  </sheetViews>
  <sheetFormatPr defaultColWidth="8.88671875" defaultRowHeight="14.4" x14ac:dyDescent="0.3"/>
  <cols>
    <col min="1" max="1" width="12.6640625" style="111" bestFit="1" customWidth="1"/>
    <col min="2" max="2" width="9.44140625" style="111" bestFit="1" customWidth="1"/>
    <col min="3" max="3" width="10.88671875" style="111" bestFit="1" customWidth="1"/>
    <col min="4" max="4" width="10.44140625" style="111" bestFit="1" customWidth="1"/>
    <col min="5" max="5" width="6.44140625" style="111" bestFit="1" customWidth="1"/>
    <col min="6" max="6" width="12.6640625" style="111" bestFit="1" customWidth="1"/>
    <col min="7" max="7" width="9.44140625" style="111" bestFit="1" customWidth="1"/>
    <col min="8" max="8" width="5.88671875" style="111" bestFit="1" customWidth="1"/>
    <col min="9" max="9" width="10.44140625" style="111" bestFit="1" customWidth="1"/>
    <col min="10" max="10" width="4.44140625" style="111" bestFit="1" customWidth="1"/>
    <col min="11" max="11" width="8.88671875" style="111"/>
    <col min="12" max="12" width="12.6640625" style="111" bestFit="1" customWidth="1"/>
    <col min="13" max="13" width="9.44140625" style="111" bestFit="1" customWidth="1"/>
    <col min="14" max="14" width="5.88671875" style="111" bestFit="1" customWidth="1"/>
    <col min="15" max="15" width="10.44140625" style="111" bestFit="1" customWidth="1"/>
    <col min="16" max="16" width="4.44140625" style="111" bestFit="1" customWidth="1"/>
    <col min="17" max="16384" width="8.88671875" style="111"/>
  </cols>
  <sheetData>
    <row r="1" spans="1:5" x14ac:dyDescent="0.3">
      <c r="A1" s="382" t="s">
        <v>158</v>
      </c>
      <c r="B1" s="382"/>
      <c r="C1" s="382"/>
      <c r="D1" s="382"/>
    </row>
    <row r="2" spans="1:5" x14ac:dyDescent="0.3">
      <c r="A2" s="382" t="s">
        <v>159</v>
      </c>
      <c r="B2" s="382"/>
      <c r="C2" s="382"/>
      <c r="D2" s="382"/>
    </row>
    <row r="3" spans="1:5" x14ac:dyDescent="0.3">
      <c r="A3" s="111" t="s">
        <v>160</v>
      </c>
      <c r="B3" s="111" t="s">
        <v>161</v>
      </c>
      <c r="C3" s="111" t="s">
        <v>162</v>
      </c>
      <c r="D3" s="111" t="s">
        <v>6</v>
      </c>
    </row>
    <row r="4" spans="1:5" x14ac:dyDescent="0.3">
      <c r="A4" s="111">
        <v>1.5</v>
      </c>
      <c r="B4" s="111">
        <v>1</v>
      </c>
      <c r="C4" s="111">
        <v>0</v>
      </c>
      <c r="D4" s="111">
        <f>ROUND(A4*B4,2)*C4</f>
        <v>0</v>
      </c>
    </row>
    <row r="5" spans="1:5" x14ac:dyDescent="0.3">
      <c r="A5" s="382" t="s">
        <v>163</v>
      </c>
      <c r="B5" s="382"/>
      <c r="C5" s="382"/>
      <c r="D5" s="382"/>
    </row>
    <row r="6" spans="1:5" x14ac:dyDescent="0.3">
      <c r="A6" s="111" t="s">
        <v>160</v>
      </c>
      <c r="B6" s="111" t="s">
        <v>164</v>
      </c>
      <c r="C6" s="111" t="s">
        <v>162</v>
      </c>
      <c r="D6" s="111" t="s">
        <v>6</v>
      </c>
    </row>
    <row r="7" spans="1:5" x14ac:dyDescent="0.3">
      <c r="A7" s="111">
        <v>1.5</v>
      </c>
      <c r="B7" s="111">
        <v>1</v>
      </c>
      <c r="C7" s="111">
        <v>0</v>
      </c>
      <c r="D7" s="111">
        <f>ROUND(A7*B7,2)*C7</f>
        <v>0</v>
      </c>
    </row>
    <row r="8" spans="1:5" x14ac:dyDescent="0.3">
      <c r="A8" s="382" t="s">
        <v>165</v>
      </c>
      <c r="B8" s="382"/>
      <c r="C8" s="382"/>
      <c r="D8" s="382"/>
    </row>
    <row r="9" spans="1:5" x14ac:dyDescent="0.3">
      <c r="A9" s="111" t="s">
        <v>160</v>
      </c>
      <c r="B9" s="111" t="s">
        <v>164</v>
      </c>
      <c r="C9" s="111" t="s">
        <v>162</v>
      </c>
      <c r="D9" s="111" t="s">
        <v>6</v>
      </c>
    </row>
    <row r="10" spans="1:5" x14ac:dyDescent="0.3">
      <c r="A10" s="111">
        <v>24.6</v>
      </c>
      <c r="B10" s="111">
        <v>8</v>
      </c>
      <c r="C10" s="111">
        <v>1</v>
      </c>
      <c r="D10" s="111">
        <f>ROUND(A10*B10,2)*C10</f>
        <v>196.8</v>
      </c>
    </row>
    <row r="11" spans="1:5" x14ac:dyDescent="0.3">
      <c r="A11" s="382" t="s">
        <v>167</v>
      </c>
      <c r="B11" s="382"/>
      <c r="C11" s="382"/>
      <c r="D11" s="382"/>
      <c r="E11" s="382"/>
    </row>
    <row r="12" spans="1:5" x14ac:dyDescent="0.3">
      <c r="A12" s="382" t="s">
        <v>170</v>
      </c>
      <c r="B12" s="382"/>
      <c r="C12" s="382"/>
      <c r="D12" s="382"/>
      <c r="E12" s="382"/>
    </row>
    <row r="13" spans="1:5" x14ac:dyDescent="0.3">
      <c r="A13" s="111" t="s">
        <v>160</v>
      </c>
      <c r="B13" s="111" t="s">
        <v>164</v>
      </c>
      <c r="C13" s="111" t="s">
        <v>168</v>
      </c>
      <c r="D13" s="111" t="s">
        <v>169</v>
      </c>
      <c r="E13" s="111" t="s">
        <v>25</v>
      </c>
    </row>
    <row r="14" spans="1:5" x14ac:dyDescent="0.3">
      <c r="A14" s="111">
        <v>0.8</v>
      </c>
      <c r="B14" s="111">
        <v>0.8</v>
      </c>
      <c r="C14" s="111">
        <v>1.1000000000000001</v>
      </c>
      <c r="D14" s="111">
        <v>12</v>
      </c>
      <c r="E14" s="111">
        <f>ROUND(A14*B14*C14,2)*D14</f>
        <v>8.3999999999999986</v>
      </c>
    </row>
    <row r="15" spans="1:5" x14ac:dyDescent="0.3">
      <c r="A15" s="382" t="s">
        <v>172</v>
      </c>
      <c r="B15" s="382"/>
      <c r="C15" s="382"/>
      <c r="D15" s="382"/>
      <c r="E15" s="382"/>
    </row>
    <row r="16" spans="1:5" x14ac:dyDescent="0.3">
      <c r="A16" s="111" t="s">
        <v>160</v>
      </c>
      <c r="B16" s="111" t="s">
        <v>258</v>
      </c>
      <c r="C16" s="111" t="s">
        <v>168</v>
      </c>
      <c r="D16" s="111" t="s">
        <v>169</v>
      </c>
      <c r="E16" s="111" t="s">
        <v>25</v>
      </c>
    </row>
    <row r="17" spans="1:5" x14ac:dyDescent="0.3">
      <c r="A17" s="111">
        <v>24.6</v>
      </c>
      <c r="B17" s="111">
        <v>0.45</v>
      </c>
      <c r="C17" s="111">
        <v>0.3</v>
      </c>
      <c r="D17" s="111">
        <v>2</v>
      </c>
      <c r="E17" s="111">
        <f>ROUND(A17*B17*C17,2)*D17</f>
        <v>6.64</v>
      </c>
    </row>
    <row r="18" spans="1:5" x14ac:dyDescent="0.3">
      <c r="A18" s="111">
        <v>7.7</v>
      </c>
      <c r="B18" s="111">
        <v>0.45</v>
      </c>
      <c r="C18" s="111">
        <v>0.3</v>
      </c>
      <c r="D18" s="111">
        <v>6</v>
      </c>
      <c r="E18" s="111">
        <f>ROUND(A18*B18*C18,2)*D18</f>
        <v>6.24</v>
      </c>
    </row>
    <row r="19" spans="1:5" x14ac:dyDescent="0.3">
      <c r="A19" s="382" t="s">
        <v>175</v>
      </c>
      <c r="B19" s="382"/>
      <c r="C19" s="382"/>
      <c r="D19" s="382"/>
      <c r="E19" s="111">
        <f>SUM(E17:E18)</f>
        <v>12.879999999999999</v>
      </c>
    </row>
    <row r="20" spans="1:5" x14ac:dyDescent="0.3">
      <c r="A20" s="382" t="s">
        <v>173</v>
      </c>
      <c r="B20" s="382"/>
      <c r="C20" s="382"/>
      <c r="D20" s="382"/>
      <c r="E20" s="111">
        <f>E19+E14</f>
        <v>21.279999999999998</v>
      </c>
    </row>
    <row r="21" spans="1:5" x14ac:dyDescent="0.3">
      <c r="A21" s="382" t="s">
        <v>174</v>
      </c>
      <c r="B21" s="382"/>
      <c r="C21" s="382"/>
      <c r="D21" s="382"/>
      <c r="E21" s="111">
        <f>IF(E20=0,"",E20-E30)</f>
        <v>16.959999999999997</v>
      </c>
    </row>
    <row r="22" spans="1:5" x14ac:dyDescent="0.3">
      <c r="A22" s="382" t="s">
        <v>171</v>
      </c>
      <c r="B22" s="382"/>
      <c r="C22" s="382"/>
      <c r="D22" s="382"/>
      <c r="E22" s="382"/>
    </row>
    <row r="23" spans="1:5" x14ac:dyDescent="0.3">
      <c r="A23" s="382" t="s">
        <v>170</v>
      </c>
      <c r="B23" s="382"/>
      <c r="C23" s="382"/>
      <c r="D23" s="382"/>
      <c r="E23" s="382"/>
    </row>
    <row r="24" spans="1:5" x14ac:dyDescent="0.3">
      <c r="A24" s="111" t="s">
        <v>160</v>
      </c>
      <c r="B24" s="111" t="s">
        <v>164</v>
      </c>
      <c r="C24" s="111" t="s">
        <v>168</v>
      </c>
      <c r="D24" s="111" t="s">
        <v>169</v>
      </c>
      <c r="E24" s="111" t="s">
        <v>25</v>
      </c>
    </row>
    <row r="25" spans="1:5" x14ac:dyDescent="0.3">
      <c r="A25" s="111">
        <v>0.8</v>
      </c>
      <c r="B25" s="111">
        <v>0.8</v>
      </c>
      <c r="C25" s="111">
        <v>1.05</v>
      </c>
      <c r="D25" s="111">
        <v>12</v>
      </c>
      <c r="E25" s="111">
        <f>ROUND(A25*B25*C25,2)*D25-ROUND(A34*B34*(C25-0.05),2)*D25</f>
        <v>7.3200000000000012</v>
      </c>
    </row>
    <row r="26" spans="1:5" x14ac:dyDescent="0.3">
      <c r="A26" s="382" t="s">
        <v>172</v>
      </c>
      <c r="B26" s="382"/>
      <c r="C26" s="382"/>
      <c r="D26" s="382"/>
      <c r="E26" s="382"/>
    </row>
    <row r="27" spans="1:5" x14ac:dyDescent="0.3">
      <c r="A27" s="111" t="s">
        <v>160</v>
      </c>
      <c r="B27" s="111" t="s">
        <v>259</v>
      </c>
      <c r="C27" s="111" t="s">
        <v>168</v>
      </c>
      <c r="D27" s="111" t="s">
        <v>169</v>
      </c>
      <c r="E27" s="111" t="s">
        <v>25</v>
      </c>
    </row>
    <row r="28" spans="1:5" x14ac:dyDescent="0.3">
      <c r="A28" s="111">
        <v>24.6</v>
      </c>
      <c r="B28" s="111">
        <v>0.15</v>
      </c>
      <c r="C28" s="111">
        <v>0.3</v>
      </c>
      <c r="D28" s="111">
        <v>2</v>
      </c>
      <c r="E28" s="111">
        <f>ROUND(A28*B28*C28,2)*D28</f>
        <v>2.2200000000000002</v>
      </c>
    </row>
    <row r="29" spans="1:5" x14ac:dyDescent="0.3">
      <c r="A29" s="111">
        <v>7.7</v>
      </c>
      <c r="B29" s="111">
        <v>0.15</v>
      </c>
      <c r="C29" s="111">
        <v>0.3</v>
      </c>
      <c r="D29" s="111">
        <v>6</v>
      </c>
      <c r="E29" s="111">
        <f>ROUND(A29*B29*C29,2)*D29</f>
        <v>2.0999999999999996</v>
      </c>
    </row>
    <row r="30" spans="1:5" x14ac:dyDescent="0.3">
      <c r="A30" s="382" t="s">
        <v>175</v>
      </c>
      <c r="B30" s="382"/>
      <c r="C30" s="382"/>
      <c r="D30" s="382"/>
      <c r="E30" s="229">
        <f>SUM(E28:E29)</f>
        <v>4.32</v>
      </c>
    </row>
    <row r="31" spans="1:5" x14ac:dyDescent="0.3">
      <c r="A31" s="382" t="s">
        <v>202</v>
      </c>
      <c r="B31" s="382"/>
      <c r="C31" s="382"/>
      <c r="D31" s="382"/>
      <c r="E31" s="111">
        <f>E30+E25</f>
        <v>11.64</v>
      </c>
    </row>
    <row r="32" spans="1:5" x14ac:dyDescent="0.3">
      <c r="A32" s="382" t="s">
        <v>260</v>
      </c>
      <c r="B32" s="382"/>
      <c r="C32" s="382"/>
      <c r="D32" s="382"/>
      <c r="E32" s="382"/>
    </row>
    <row r="33" spans="1:5" x14ac:dyDescent="0.3">
      <c r="A33" s="111" t="s">
        <v>160</v>
      </c>
      <c r="B33" s="111" t="s">
        <v>164</v>
      </c>
      <c r="C33" s="111" t="s">
        <v>168</v>
      </c>
      <c r="D33" s="111" t="s">
        <v>169</v>
      </c>
      <c r="E33" s="111" t="s">
        <v>25</v>
      </c>
    </row>
    <row r="34" spans="1:5" x14ac:dyDescent="0.3">
      <c r="A34" s="111">
        <v>0.2</v>
      </c>
      <c r="B34" s="111">
        <v>0.3</v>
      </c>
      <c r="C34" s="111">
        <v>4.55</v>
      </c>
      <c r="D34" s="111">
        <v>12</v>
      </c>
      <c r="E34" s="111">
        <f>ROUND(A34*B34*C34,2)*D34</f>
        <v>3.24</v>
      </c>
    </row>
    <row r="35" spans="1:5" x14ac:dyDescent="0.3">
      <c r="A35" s="382" t="s">
        <v>261</v>
      </c>
      <c r="B35" s="382"/>
      <c r="C35" s="382"/>
      <c r="D35" s="382"/>
      <c r="E35" s="382"/>
    </row>
    <row r="36" spans="1:5" x14ac:dyDescent="0.3">
      <c r="A36" s="111" t="s">
        <v>160</v>
      </c>
      <c r="B36" s="111" t="s">
        <v>161</v>
      </c>
      <c r="D36" s="111" t="s">
        <v>169</v>
      </c>
      <c r="E36" s="111" t="s">
        <v>6</v>
      </c>
    </row>
    <row r="37" spans="1:5" x14ac:dyDescent="0.3">
      <c r="A37" s="111">
        <v>7.7</v>
      </c>
      <c r="B37" s="111">
        <v>0.3</v>
      </c>
      <c r="D37" s="111">
        <v>10</v>
      </c>
      <c r="E37" s="111">
        <f>ROUND(A37*B37,2)*D37</f>
        <v>23.1</v>
      </c>
    </row>
    <row r="38" spans="1:5" x14ac:dyDescent="0.3">
      <c r="A38" s="111">
        <v>8</v>
      </c>
      <c r="B38" s="111">
        <v>0.3</v>
      </c>
      <c r="D38" s="111">
        <v>2</v>
      </c>
      <c r="E38" s="111">
        <f t="shared" ref="E38:E40" si="0">ROUND(A38*B38,2)*D38</f>
        <v>4.8</v>
      </c>
    </row>
    <row r="39" spans="1:5" x14ac:dyDescent="0.3">
      <c r="A39" s="111">
        <v>24.6</v>
      </c>
      <c r="B39" s="111">
        <v>0.3</v>
      </c>
      <c r="D39" s="111">
        <v>2</v>
      </c>
      <c r="E39" s="111">
        <f t="shared" si="0"/>
        <v>14.76</v>
      </c>
    </row>
    <row r="40" spans="1:5" x14ac:dyDescent="0.3">
      <c r="A40" s="111">
        <v>23.7</v>
      </c>
      <c r="B40" s="111">
        <v>0.3</v>
      </c>
      <c r="D40" s="111">
        <v>2</v>
      </c>
      <c r="E40" s="111">
        <f t="shared" si="0"/>
        <v>14.22</v>
      </c>
    </row>
    <row r="41" spans="1:5" x14ac:dyDescent="0.3">
      <c r="A41" s="382" t="s">
        <v>173</v>
      </c>
      <c r="B41" s="382"/>
      <c r="C41" s="382"/>
      <c r="D41" s="382"/>
      <c r="E41" s="111">
        <f>SUM(E37:E40)</f>
        <v>56.88</v>
      </c>
    </row>
    <row r="42" spans="1:5" x14ac:dyDescent="0.3">
      <c r="A42" s="382" t="s">
        <v>262</v>
      </c>
      <c r="B42" s="382"/>
      <c r="C42" s="382"/>
      <c r="D42" s="382"/>
      <c r="E42" s="382"/>
    </row>
    <row r="43" spans="1:5" x14ac:dyDescent="0.3">
      <c r="A43" s="111" t="s">
        <v>160</v>
      </c>
      <c r="B43" s="111" t="s">
        <v>161</v>
      </c>
      <c r="C43" s="111" t="s">
        <v>258</v>
      </c>
      <c r="D43" s="111" t="s">
        <v>169</v>
      </c>
      <c r="E43" s="111" t="s">
        <v>6</v>
      </c>
    </row>
    <row r="44" spans="1:5" x14ac:dyDescent="0.3">
      <c r="A44" s="111">
        <v>7.7</v>
      </c>
      <c r="B44" s="111">
        <v>0.3</v>
      </c>
      <c r="D44" s="111">
        <v>10</v>
      </c>
      <c r="E44" s="111">
        <f>ROUND(A44*B44,2)*D44</f>
        <v>23.1</v>
      </c>
    </row>
    <row r="45" spans="1:5" x14ac:dyDescent="0.3">
      <c r="A45" s="111">
        <v>8</v>
      </c>
      <c r="B45" s="111">
        <v>0.3</v>
      </c>
      <c r="D45" s="111">
        <v>2</v>
      </c>
      <c r="E45" s="111">
        <f t="shared" ref="E45:E47" si="1">ROUND(A45*B45,2)*D45</f>
        <v>4.8</v>
      </c>
    </row>
    <row r="46" spans="1:5" x14ac:dyDescent="0.3">
      <c r="A46" s="111">
        <v>24.6</v>
      </c>
      <c r="B46" s="111">
        <v>0.3</v>
      </c>
      <c r="D46" s="111">
        <v>2</v>
      </c>
      <c r="E46" s="111">
        <f t="shared" si="1"/>
        <v>14.76</v>
      </c>
    </row>
    <row r="47" spans="1:5" x14ac:dyDescent="0.3">
      <c r="A47" s="111">
        <v>23.7</v>
      </c>
      <c r="B47" s="111">
        <v>0.3</v>
      </c>
      <c r="D47" s="111">
        <v>2</v>
      </c>
      <c r="E47" s="111">
        <f t="shared" si="1"/>
        <v>14.22</v>
      </c>
    </row>
    <row r="48" spans="1:5" x14ac:dyDescent="0.3">
      <c r="A48" s="111">
        <v>7.7</v>
      </c>
      <c r="C48" s="111">
        <v>0.15</v>
      </c>
      <c r="D48" s="111">
        <v>6</v>
      </c>
      <c r="E48" s="111">
        <f>ROUND(A48*C48,2)*D48</f>
        <v>6.9599999999999991</v>
      </c>
    </row>
    <row r="49" spans="1:5" x14ac:dyDescent="0.3">
      <c r="A49" s="111">
        <v>24.6</v>
      </c>
      <c r="C49" s="111">
        <v>0.15</v>
      </c>
      <c r="D49" s="111">
        <v>2</v>
      </c>
      <c r="E49" s="111">
        <f>ROUND(A49*C49,2)*D49</f>
        <v>7.38</v>
      </c>
    </row>
    <row r="50" spans="1:5" x14ac:dyDescent="0.3">
      <c r="A50" s="382" t="s">
        <v>173</v>
      </c>
      <c r="B50" s="382"/>
      <c r="C50" s="382"/>
      <c r="D50" s="382"/>
      <c r="E50" s="111">
        <f>SUM(E44:E49)</f>
        <v>71.22</v>
      </c>
    </row>
    <row r="51" spans="1:5" x14ac:dyDescent="0.3">
      <c r="A51" s="382" t="s">
        <v>263</v>
      </c>
      <c r="B51" s="382"/>
      <c r="C51" s="382"/>
      <c r="D51" s="382"/>
      <c r="E51" s="382"/>
    </row>
    <row r="52" spans="1:5" x14ac:dyDescent="0.3">
      <c r="A52" s="111" t="s">
        <v>160</v>
      </c>
      <c r="B52" s="111" t="s">
        <v>164</v>
      </c>
      <c r="D52" s="111" t="s">
        <v>169</v>
      </c>
      <c r="E52" s="111" t="s">
        <v>6</v>
      </c>
    </row>
    <row r="53" spans="1:5" x14ac:dyDescent="0.3">
      <c r="A53" s="111">
        <v>20.3</v>
      </c>
      <c r="B53" s="111">
        <v>7.7</v>
      </c>
      <c r="D53" s="111">
        <v>1</v>
      </c>
      <c r="E53" s="111">
        <f>ROUND(A53*B53,2)*D53</f>
        <v>156.31</v>
      </c>
    </row>
    <row r="54" spans="1:5" x14ac:dyDescent="0.3">
      <c r="A54" s="382" t="s">
        <v>272</v>
      </c>
      <c r="B54" s="382"/>
      <c r="C54" s="382"/>
      <c r="D54" s="382"/>
      <c r="E54" s="382"/>
    </row>
    <row r="55" spans="1:5" x14ac:dyDescent="0.3">
      <c r="A55" s="111" t="s">
        <v>160</v>
      </c>
      <c r="B55" s="111" t="s">
        <v>161</v>
      </c>
      <c r="D55" s="111" t="s">
        <v>169</v>
      </c>
      <c r="E55" s="111" t="s">
        <v>6</v>
      </c>
    </row>
    <row r="56" spans="1:5" x14ac:dyDescent="0.3">
      <c r="A56" s="111">
        <v>20.6</v>
      </c>
      <c r="B56" s="111">
        <v>3.5</v>
      </c>
      <c r="D56" s="111">
        <v>1</v>
      </c>
      <c r="E56" s="111">
        <f>ROUND(A56*B56,2)*D56</f>
        <v>72.099999999999994</v>
      </c>
    </row>
    <row r="57" spans="1:5" x14ac:dyDescent="0.3">
      <c r="A57" s="111">
        <v>2.2999999999999998</v>
      </c>
      <c r="B57" s="111">
        <v>3.5</v>
      </c>
      <c r="D57" s="111">
        <v>2</v>
      </c>
      <c r="E57" s="111">
        <f t="shared" ref="E57:E63" si="2">ROUND(A57*B57,2)*D57</f>
        <v>16.100000000000001</v>
      </c>
    </row>
    <row r="58" spans="1:5" x14ac:dyDescent="0.3">
      <c r="A58" s="111">
        <v>2.7</v>
      </c>
      <c r="B58" s="111">
        <v>3.5</v>
      </c>
      <c r="D58" s="111">
        <v>2</v>
      </c>
      <c r="E58" s="111">
        <f t="shared" si="2"/>
        <v>18.899999999999999</v>
      </c>
    </row>
    <row r="59" spans="1:5" x14ac:dyDescent="0.3">
      <c r="A59" s="111">
        <v>17.399999999999999</v>
      </c>
      <c r="B59" s="111">
        <v>3.5</v>
      </c>
      <c r="D59" s="111">
        <v>1</v>
      </c>
      <c r="E59" s="111">
        <f t="shared" si="2"/>
        <v>60.9</v>
      </c>
    </row>
    <row r="60" spans="1:5" x14ac:dyDescent="0.3">
      <c r="A60" s="111">
        <v>5.4</v>
      </c>
      <c r="B60" s="111">
        <v>3.5</v>
      </c>
      <c r="D60" s="111">
        <v>2</v>
      </c>
      <c r="E60" s="111">
        <f t="shared" si="2"/>
        <v>37.799999999999997</v>
      </c>
    </row>
    <row r="61" spans="1:5" x14ac:dyDescent="0.3">
      <c r="A61" s="111">
        <v>7.8</v>
      </c>
      <c r="B61" s="111">
        <v>3.5</v>
      </c>
      <c r="D61" s="111">
        <v>2</v>
      </c>
      <c r="E61" s="111">
        <f t="shared" si="2"/>
        <v>54.6</v>
      </c>
    </row>
    <row r="62" spans="1:5" x14ac:dyDescent="0.3">
      <c r="A62" s="111">
        <v>4.2</v>
      </c>
      <c r="B62" s="111">
        <v>3.5</v>
      </c>
      <c r="D62" s="111">
        <v>1</v>
      </c>
      <c r="E62" s="111">
        <f t="shared" si="2"/>
        <v>14.7</v>
      </c>
    </row>
    <row r="63" spans="1:5" x14ac:dyDescent="0.3">
      <c r="A63" s="111">
        <v>6.2</v>
      </c>
      <c r="B63" s="111">
        <v>3.5</v>
      </c>
      <c r="D63" s="111">
        <v>1</v>
      </c>
      <c r="E63" s="111">
        <f t="shared" si="2"/>
        <v>21.7</v>
      </c>
    </row>
    <row r="64" spans="1:5" x14ac:dyDescent="0.3">
      <c r="A64" s="111">
        <v>8</v>
      </c>
      <c r="B64" s="111">
        <v>1.27</v>
      </c>
      <c r="D64" s="111">
        <v>2</v>
      </c>
      <c r="E64" s="111">
        <f>ROUND((A64*B64)/2,2)*D64</f>
        <v>10.16</v>
      </c>
    </row>
    <row r="65" spans="1:5" x14ac:dyDescent="0.3">
      <c r="A65" s="111">
        <v>20.399999999999999</v>
      </c>
      <c r="B65" s="111">
        <v>7.8</v>
      </c>
      <c r="D65" s="111">
        <v>1</v>
      </c>
      <c r="E65" s="111">
        <v>4.1399999999999997</v>
      </c>
    </row>
    <row r="66" spans="1:5" x14ac:dyDescent="0.3">
      <c r="A66" s="382" t="s">
        <v>173</v>
      </c>
      <c r="B66" s="382"/>
      <c r="C66" s="382"/>
      <c r="D66" s="382"/>
      <c r="E66" s="111">
        <f>SUM(E56:E65)</f>
        <v>311.10000000000002</v>
      </c>
    </row>
    <row r="67" spans="1:5" x14ac:dyDescent="0.3">
      <c r="A67" s="382" t="s">
        <v>273</v>
      </c>
      <c r="B67" s="382"/>
      <c r="C67" s="382"/>
      <c r="D67" s="382"/>
      <c r="E67" s="382"/>
    </row>
    <row r="68" spans="1:5" x14ac:dyDescent="0.3">
      <c r="A68" s="111" t="s">
        <v>160</v>
      </c>
      <c r="B68" s="111" t="s">
        <v>161</v>
      </c>
      <c r="D68" s="111" t="s">
        <v>169</v>
      </c>
      <c r="E68" s="111" t="s">
        <v>6</v>
      </c>
    </row>
    <row r="69" spans="1:5" x14ac:dyDescent="0.3">
      <c r="A69" s="111">
        <v>2.5</v>
      </c>
      <c r="B69" s="111">
        <v>3.5</v>
      </c>
      <c r="D69" s="111">
        <v>2</v>
      </c>
      <c r="E69" s="111">
        <f>ROUND(A69*B69,2)*D69</f>
        <v>17.5</v>
      </c>
    </row>
    <row r="70" spans="1:5" x14ac:dyDescent="0.3">
      <c r="A70" s="111">
        <v>2.9</v>
      </c>
      <c r="B70" s="111">
        <v>3.5</v>
      </c>
      <c r="D70" s="111">
        <v>2</v>
      </c>
      <c r="E70" s="111">
        <f>ROUND(A70*B70,2)*D70</f>
        <v>20.3</v>
      </c>
    </row>
    <row r="71" spans="1:5" x14ac:dyDescent="0.3">
      <c r="A71" s="382" t="s">
        <v>173</v>
      </c>
      <c r="B71" s="382"/>
      <c r="C71" s="382"/>
      <c r="D71" s="382"/>
      <c r="E71" s="111">
        <f>SUM(E69:E70)</f>
        <v>37.799999999999997</v>
      </c>
    </row>
    <row r="73" spans="1:5" x14ac:dyDescent="0.3">
      <c r="A73" s="382" t="s">
        <v>265</v>
      </c>
      <c r="B73" s="382"/>
      <c r="C73" s="382"/>
      <c r="D73" s="382"/>
      <c r="E73" s="382"/>
    </row>
    <row r="74" spans="1:5" x14ac:dyDescent="0.3">
      <c r="A74" s="111" t="s">
        <v>160</v>
      </c>
      <c r="D74" s="111" t="s">
        <v>169</v>
      </c>
      <c r="E74" s="111" t="s">
        <v>234</v>
      </c>
    </row>
    <row r="75" spans="1:5" x14ac:dyDescent="0.3">
      <c r="A75" s="111">
        <f>A88+0.6</f>
        <v>3.6</v>
      </c>
      <c r="D75" s="111">
        <f>D88</f>
        <v>1</v>
      </c>
      <c r="E75" s="111">
        <f>ROUND(A75*D75,2)</f>
        <v>3.6</v>
      </c>
    </row>
    <row r="76" spans="1:5" x14ac:dyDescent="0.3">
      <c r="A76" s="111">
        <f t="shared" ref="A76:A77" si="3">A89+0.6</f>
        <v>1.7999999999999998</v>
      </c>
      <c r="D76" s="111">
        <f t="shared" ref="D76:D77" si="4">D89</f>
        <v>2</v>
      </c>
      <c r="E76" s="111">
        <f t="shared" ref="E76:E77" si="5">ROUND(A76*D76,2)</f>
        <v>3.6</v>
      </c>
    </row>
    <row r="77" spans="1:5" x14ac:dyDescent="0.3">
      <c r="A77" s="111">
        <f t="shared" si="3"/>
        <v>2.6</v>
      </c>
      <c r="D77" s="111">
        <f t="shared" si="4"/>
        <v>1</v>
      </c>
      <c r="E77" s="111">
        <f t="shared" si="5"/>
        <v>2.6</v>
      </c>
    </row>
    <row r="78" spans="1:5" x14ac:dyDescent="0.3">
      <c r="A78" s="382" t="s">
        <v>269</v>
      </c>
      <c r="B78" s="382"/>
      <c r="C78" s="382"/>
      <c r="D78" s="382"/>
      <c r="E78" s="111">
        <f>SUM(E75:E77)</f>
        <v>9.8000000000000007</v>
      </c>
    </row>
    <row r="79" spans="1:5" x14ac:dyDescent="0.3">
      <c r="A79" s="111" t="s">
        <v>160</v>
      </c>
      <c r="D79" s="111" t="s">
        <v>169</v>
      </c>
      <c r="E79" s="111" t="s">
        <v>234</v>
      </c>
    </row>
    <row r="80" spans="1:5" x14ac:dyDescent="0.3">
      <c r="A80" s="111">
        <f>A94+0.6</f>
        <v>2.6</v>
      </c>
      <c r="D80" s="111">
        <f>D94</f>
        <v>2</v>
      </c>
      <c r="E80" s="111">
        <f>ROUND(A80*D80,2)</f>
        <v>5.2</v>
      </c>
    </row>
    <row r="81" spans="1:5" x14ac:dyDescent="0.3">
      <c r="A81" s="111">
        <f>A95+0.6</f>
        <v>1.9</v>
      </c>
      <c r="D81" s="111">
        <f t="shared" ref="D81:D83" si="6">D95</f>
        <v>1</v>
      </c>
      <c r="E81" s="111">
        <f t="shared" ref="E81:E83" si="7">ROUND(A81*D81,2)</f>
        <v>1.9</v>
      </c>
    </row>
    <row r="82" spans="1:5" x14ac:dyDescent="0.3">
      <c r="A82" s="111">
        <f>A96+0.6</f>
        <v>1.5</v>
      </c>
      <c r="D82" s="111">
        <f t="shared" si="6"/>
        <v>2</v>
      </c>
      <c r="E82" s="111">
        <f t="shared" si="7"/>
        <v>3</v>
      </c>
    </row>
    <row r="83" spans="1:5" x14ac:dyDescent="0.3">
      <c r="A83" s="111">
        <f>A97+0.6</f>
        <v>1.4</v>
      </c>
      <c r="D83" s="111">
        <f t="shared" si="6"/>
        <v>4</v>
      </c>
      <c r="E83" s="111">
        <f t="shared" si="7"/>
        <v>5.6</v>
      </c>
    </row>
    <row r="84" spans="1:5" x14ac:dyDescent="0.3">
      <c r="A84" s="382" t="s">
        <v>269</v>
      </c>
      <c r="B84" s="382"/>
      <c r="C84" s="382"/>
      <c r="D84" s="382"/>
      <c r="E84" s="111">
        <f>SUM(E80:E83)</f>
        <v>15.7</v>
      </c>
    </row>
    <row r="85" spans="1:5" x14ac:dyDescent="0.3">
      <c r="A85" s="382" t="s">
        <v>264</v>
      </c>
      <c r="B85" s="382"/>
      <c r="C85" s="382"/>
      <c r="D85" s="382"/>
      <c r="E85" s="382"/>
    </row>
    <row r="86" spans="1:5" x14ac:dyDescent="0.3">
      <c r="A86" s="382" t="s">
        <v>266</v>
      </c>
      <c r="B86" s="382"/>
      <c r="C86" s="382"/>
      <c r="D86" s="382"/>
      <c r="E86" s="382"/>
    </row>
    <row r="87" spans="1:5" x14ac:dyDescent="0.3">
      <c r="A87" s="111" t="s">
        <v>160</v>
      </c>
      <c r="B87" s="111" t="s">
        <v>161</v>
      </c>
      <c r="D87" s="111" t="s">
        <v>169</v>
      </c>
      <c r="E87" s="111" t="s">
        <v>6</v>
      </c>
    </row>
    <row r="88" spans="1:5" x14ac:dyDescent="0.3">
      <c r="A88" s="111">
        <v>3</v>
      </c>
      <c r="B88" s="111">
        <v>1</v>
      </c>
      <c r="D88" s="111">
        <v>1</v>
      </c>
      <c r="E88" s="111">
        <f>ROUND(A88*B88,2)*D88</f>
        <v>3</v>
      </c>
    </row>
    <row r="89" spans="1:5" x14ac:dyDescent="0.3">
      <c r="A89" s="111">
        <v>1.2</v>
      </c>
      <c r="B89" s="111">
        <v>1.2</v>
      </c>
      <c r="D89" s="111">
        <v>2</v>
      </c>
      <c r="E89" s="111">
        <f>ROUND(A89*B89,2)*D89</f>
        <v>2.88</v>
      </c>
    </row>
    <row r="90" spans="1:5" x14ac:dyDescent="0.3">
      <c r="A90" s="111">
        <v>2</v>
      </c>
      <c r="B90" s="111">
        <v>1.2</v>
      </c>
      <c r="D90" s="111">
        <v>1</v>
      </c>
      <c r="E90" s="111">
        <f>ROUND(A90*B90,2)*D90</f>
        <v>2.4</v>
      </c>
    </row>
    <row r="91" spans="1:5" x14ac:dyDescent="0.3">
      <c r="A91" s="382" t="s">
        <v>267</v>
      </c>
      <c r="B91" s="382"/>
      <c r="C91" s="382"/>
      <c r="D91" s="382"/>
      <c r="E91" s="111">
        <f>SUM(E88:E90)</f>
        <v>8.2799999999999994</v>
      </c>
    </row>
    <row r="92" spans="1:5" x14ac:dyDescent="0.3">
      <c r="A92" s="382" t="s">
        <v>268</v>
      </c>
      <c r="B92" s="382"/>
      <c r="C92" s="382"/>
      <c r="D92" s="382"/>
      <c r="E92" s="382"/>
    </row>
    <row r="93" spans="1:5" x14ac:dyDescent="0.3">
      <c r="A93" s="111" t="s">
        <v>160</v>
      </c>
      <c r="B93" s="111" t="s">
        <v>161</v>
      </c>
      <c r="D93" s="111" t="s">
        <v>169</v>
      </c>
      <c r="E93" s="111" t="s">
        <v>6</v>
      </c>
    </row>
    <row r="94" spans="1:5" x14ac:dyDescent="0.3">
      <c r="A94" s="111">
        <v>2</v>
      </c>
      <c r="B94" s="111">
        <v>2.8</v>
      </c>
      <c r="D94" s="111">
        <v>2</v>
      </c>
      <c r="E94" s="111">
        <f>ROUND(A94*B94,2)*D94</f>
        <v>11.2</v>
      </c>
    </row>
    <row r="95" spans="1:5" x14ac:dyDescent="0.3">
      <c r="A95" s="111">
        <v>1.3</v>
      </c>
      <c r="B95" s="111">
        <v>2.8</v>
      </c>
      <c r="D95" s="111">
        <v>1</v>
      </c>
      <c r="E95" s="111">
        <f>ROUND(A95*B95,2)*D95</f>
        <v>3.64</v>
      </c>
    </row>
    <row r="96" spans="1:5" x14ac:dyDescent="0.3">
      <c r="A96" s="111">
        <v>0.9</v>
      </c>
      <c r="B96" s="111">
        <v>2.1</v>
      </c>
      <c r="D96" s="111">
        <v>2</v>
      </c>
      <c r="E96" s="111">
        <f>ROUND(A96*B96,2)*D96</f>
        <v>3.78</v>
      </c>
    </row>
    <row r="97" spans="1:5" x14ac:dyDescent="0.3">
      <c r="A97" s="111">
        <v>0.8</v>
      </c>
      <c r="B97" s="111">
        <v>2.1</v>
      </c>
      <c r="D97" s="111">
        <v>4</v>
      </c>
      <c r="E97" s="111">
        <f>ROUND(A97*B97,2)*D97</f>
        <v>6.72</v>
      </c>
    </row>
    <row r="98" spans="1:5" x14ac:dyDescent="0.3">
      <c r="A98" s="382" t="s">
        <v>267</v>
      </c>
      <c r="B98" s="382"/>
      <c r="C98" s="382"/>
      <c r="D98" s="382"/>
      <c r="E98" s="111">
        <f>SUM(E94:E97)</f>
        <v>25.34</v>
      </c>
    </row>
    <row r="99" spans="1:5" x14ac:dyDescent="0.3">
      <c r="A99" s="382" t="s">
        <v>173</v>
      </c>
      <c r="B99" s="382"/>
      <c r="C99" s="382"/>
      <c r="D99" s="382"/>
      <c r="E99" s="111">
        <f>E98+E91</f>
        <v>33.619999999999997</v>
      </c>
    </row>
  </sheetData>
  <mergeCells count="34">
    <mergeCell ref="A15:E15"/>
    <mergeCell ref="A22:E22"/>
    <mergeCell ref="A23:E23"/>
    <mergeCell ref="A31:D31"/>
    <mergeCell ref="A1:D1"/>
    <mergeCell ref="A2:D2"/>
    <mergeCell ref="A5:D5"/>
    <mergeCell ref="A20:D20"/>
    <mergeCell ref="A21:D21"/>
    <mergeCell ref="A8:D8"/>
    <mergeCell ref="A12:E12"/>
    <mergeCell ref="A11:E11"/>
    <mergeCell ref="A32:E32"/>
    <mergeCell ref="A35:E35"/>
    <mergeCell ref="A41:D41"/>
    <mergeCell ref="A19:D19"/>
    <mergeCell ref="A30:D30"/>
    <mergeCell ref="A26:E26"/>
    <mergeCell ref="A73:E73"/>
    <mergeCell ref="A86:E86"/>
    <mergeCell ref="A91:D91"/>
    <mergeCell ref="A92:E92"/>
    <mergeCell ref="A42:E42"/>
    <mergeCell ref="A50:D50"/>
    <mergeCell ref="A51:E51"/>
    <mergeCell ref="A54:E54"/>
    <mergeCell ref="A66:D66"/>
    <mergeCell ref="A67:E67"/>
    <mergeCell ref="A71:D71"/>
    <mergeCell ref="A98:D98"/>
    <mergeCell ref="A99:D99"/>
    <mergeCell ref="A78:D78"/>
    <mergeCell ref="A84:D84"/>
    <mergeCell ref="A85:E8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zoomScaleNormal="100" workbookViewId="0">
      <selection activeCell="B20" sqref="B20"/>
    </sheetView>
  </sheetViews>
  <sheetFormatPr defaultColWidth="8.88671875" defaultRowHeight="14.4" x14ac:dyDescent="0.3"/>
  <cols>
    <col min="1" max="1" width="1.44140625" customWidth="1"/>
    <col min="2" max="2" width="10.88671875" customWidth="1"/>
    <col min="3" max="3" width="24.44140625" bestFit="1" customWidth="1"/>
    <col min="4" max="4" width="14.33203125" bestFit="1" customWidth="1"/>
    <col min="5" max="5" width="8.88671875" customWidth="1"/>
    <col min="6" max="6" width="12.88671875" bestFit="1" customWidth="1"/>
    <col min="7" max="7" width="6.88671875" bestFit="1" customWidth="1"/>
    <col min="8" max="8" width="12.88671875" bestFit="1" customWidth="1"/>
    <col min="9" max="9" width="6.88671875" bestFit="1" customWidth="1"/>
    <col min="10" max="10" width="14" bestFit="1" customWidth="1"/>
    <col min="11" max="11" width="6.88671875" bestFit="1" customWidth="1"/>
    <col min="12" max="12" width="14" bestFit="1" customWidth="1"/>
    <col min="13" max="13" width="7.88671875" bestFit="1" customWidth="1"/>
    <col min="14" max="14" width="1.44140625" customWidth="1"/>
    <col min="15" max="15" width="8.88671875" customWidth="1"/>
  </cols>
  <sheetData>
    <row r="1" spans="2:15" ht="7.5" customHeight="1" thickBot="1" x14ac:dyDescent="0.3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5" x14ac:dyDescent="0.3">
      <c r="B2" s="392" t="s">
        <v>33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4"/>
    </row>
    <row r="3" spans="2:15" x14ac:dyDescent="0.3">
      <c r="B3" s="13" t="s">
        <v>8</v>
      </c>
      <c r="C3" s="395" t="str">
        <f>IF(BDI!C3="","",BDI!C3)</f>
        <v xml:space="preserve">Pavilhão Industrial </v>
      </c>
      <c r="D3" s="395"/>
      <c r="E3" s="395"/>
      <c r="F3" s="395"/>
      <c r="G3" s="395"/>
      <c r="H3" s="395"/>
      <c r="I3" s="395"/>
      <c r="J3" s="395"/>
      <c r="K3" s="395"/>
      <c r="L3" s="395"/>
      <c r="M3" s="396"/>
    </row>
    <row r="4" spans="2:15" x14ac:dyDescent="0.3">
      <c r="B4" s="2" t="s">
        <v>32</v>
      </c>
      <c r="C4" s="395" t="str">
        <f>IF(BDI!C4="","",BDI!C4)</f>
        <v>Riqueza - SC</v>
      </c>
      <c r="D4" s="395"/>
      <c r="E4" s="395"/>
      <c r="F4" s="395"/>
      <c r="G4" s="395"/>
      <c r="H4" s="395"/>
      <c r="I4" s="395"/>
      <c r="J4" s="395"/>
      <c r="K4" s="395"/>
      <c r="L4" s="395"/>
      <c r="M4" s="396"/>
    </row>
    <row r="5" spans="2:15" x14ac:dyDescent="0.3">
      <c r="B5" s="2" t="s">
        <v>7</v>
      </c>
      <c r="C5" s="395" t="str">
        <f>IF(BDI!C5="","",BDI!C5)</f>
        <v>Rua lindor José Pohlmann, Lote Urbano 340</v>
      </c>
      <c r="D5" s="395"/>
      <c r="E5" s="395"/>
      <c r="F5" s="395"/>
      <c r="G5" s="395"/>
      <c r="H5" s="395"/>
      <c r="I5" s="395"/>
      <c r="J5" s="395"/>
      <c r="K5" s="395"/>
      <c r="L5" s="395"/>
      <c r="M5" s="396"/>
    </row>
    <row r="6" spans="2:15" x14ac:dyDescent="0.3">
      <c r="B6" s="398" t="s">
        <v>34</v>
      </c>
      <c r="C6" s="397" t="s">
        <v>35</v>
      </c>
      <c r="D6" s="397" t="s">
        <v>41</v>
      </c>
      <c r="E6" s="397" t="s">
        <v>42</v>
      </c>
      <c r="F6" s="397" t="s">
        <v>36</v>
      </c>
      <c r="G6" s="397"/>
      <c r="H6" s="397" t="s">
        <v>37</v>
      </c>
      <c r="I6" s="397"/>
      <c r="J6" s="397" t="s">
        <v>38</v>
      </c>
      <c r="K6" s="397"/>
      <c r="L6" s="387" t="s">
        <v>296</v>
      </c>
      <c r="M6" s="399"/>
    </row>
    <row r="7" spans="2:15" x14ac:dyDescent="0.3">
      <c r="B7" s="398"/>
      <c r="C7" s="397"/>
      <c r="D7" s="397"/>
      <c r="E7" s="397"/>
      <c r="F7" s="236" t="s">
        <v>39</v>
      </c>
      <c r="G7" s="236" t="s">
        <v>40</v>
      </c>
      <c r="H7" s="236" t="s">
        <v>39</v>
      </c>
      <c r="I7" s="236" t="s">
        <v>40</v>
      </c>
      <c r="J7" s="236" t="s">
        <v>39</v>
      </c>
      <c r="K7" s="236" t="s">
        <v>40</v>
      </c>
      <c r="L7" s="245" t="s">
        <v>39</v>
      </c>
      <c r="M7" s="237" t="s">
        <v>40</v>
      </c>
    </row>
    <row r="8" spans="2:15" x14ac:dyDescent="0.3">
      <c r="B8" s="2" t="s">
        <v>13</v>
      </c>
      <c r="C8" s="235" t="str">
        <f>VLOOKUP(B8,Orçamento!A8:I49,2,FALSE)</f>
        <v>SERVIÇOS PRELIMINARES</v>
      </c>
      <c r="D8" s="231">
        <f>Orçamento!I12</f>
        <v>0</v>
      </c>
      <c r="E8" s="8" t="e">
        <f t="shared" ref="E8:E14" si="0">ROUND(D8/$D$17,4)</f>
        <v>#DIV/0!</v>
      </c>
      <c r="F8" s="243"/>
      <c r="G8" s="9" t="str">
        <f>IF(F8="","",ROUND(F8/$D$17,4))</f>
        <v/>
      </c>
      <c r="H8" s="243"/>
      <c r="I8" s="9" t="str">
        <f>IF(H8="","",ROUND(H8/$D$17,4))</f>
        <v/>
      </c>
      <c r="J8" s="243"/>
      <c r="K8" s="9" t="str">
        <f>IF(J8="","",ROUND(J8/$D$17,4))</f>
        <v/>
      </c>
      <c r="L8" s="246"/>
      <c r="M8" s="10" t="str">
        <f t="shared" ref="M8:M14" si="1">IF(L8="","",ROUND(L8/$D$17,4))</f>
        <v/>
      </c>
    </row>
    <row r="9" spans="2:15" x14ac:dyDescent="0.3">
      <c r="B9" s="2" t="s">
        <v>12</v>
      </c>
      <c r="C9" s="235" t="str">
        <f>VLOOKUP(B9,Orçamento!A9:I50,2,FALSE)</f>
        <v>ESTRUTURA</v>
      </c>
      <c r="D9" s="231">
        <f>Orçamento!I19</f>
        <v>0</v>
      </c>
      <c r="E9" s="8" t="e">
        <f t="shared" si="0"/>
        <v>#DIV/0!</v>
      </c>
      <c r="F9" s="243"/>
      <c r="G9" s="9" t="str">
        <f t="shared" ref="G9:I14" si="2">IF(F9="","",ROUND(F9/$D$17,4))</f>
        <v/>
      </c>
      <c r="H9" s="243"/>
      <c r="I9" s="9" t="str">
        <f t="shared" si="2"/>
        <v/>
      </c>
      <c r="J9" s="243"/>
      <c r="K9" s="9" t="str">
        <f t="shared" ref="K9:K14" si="3">IF(J9="","",ROUND(J9/$D$17,4))</f>
        <v/>
      </c>
      <c r="L9" s="246"/>
      <c r="M9" s="10" t="str">
        <f t="shared" si="1"/>
        <v/>
      </c>
    </row>
    <row r="10" spans="2:15" x14ac:dyDescent="0.3">
      <c r="B10" s="2" t="s">
        <v>14</v>
      </c>
      <c r="C10" s="235" t="str">
        <f>VLOOKUP(B10,Orçamento!A9:I51,2,FALSE)</f>
        <v>IMPERMEABILIZAÇÃO VIGAS</v>
      </c>
      <c r="D10" s="231">
        <f>Orçamento!I22</f>
        <v>0</v>
      </c>
      <c r="E10" s="8" t="e">
        <f t="shared" si="0"/>
        <v>#DIV/0!</v>
      </c>
      <c r="F10" s="243"/>
      <c r="G10" s="9" t="str">
        <f t="shared" si="2"/>
        <v/>
      </c>
      <c r="H10" s="243"/>
      <c r="I10" s="9" t="str">
        <f t="shared" si="2"/>
        <v/>
      </c>
      <c r="J10" s="243"/>
      <c r="K10" s="9" t="str">
        <f t="shared" si="3"/>
        <v/>
      </c>
      <c r="L10" s="246"/>
      <c r="M10" s="10" t="str">
        <f t="shared" si="1"/>
        <v/>
      </c>
      <c r="O10" s="14"/>
    </row>
    <row r="11" spans="2:15" x14ac:dyDescent="0.3">
      <c r="B11" s="2" t="s">
        <v>15</v>
      </c>
      <c r="C11" s="235" t="str">
        <f>VLOOKUP(B11,Orçamento!A9:I52,2,FALSE)</f>
        <v>PISO</v>
      </c>
      <c r="D11" s="231">
        <f>Orçamento!I28</f>
        <v>0</v>
      </c>
      <c r="E11" s="8" t="e">
        <f t="shared" si="0"/>
        <v>#DIV/0!</v>
      </c>
      <c r="F11" s="243"/>
      <c r="G11" s="9" t="str">
        <f t="shared" si="2"/>
        <v/>
      </c>
      <c r="H11" s="243"/>
      <c r="I11" s="9" t="str">
        <f t="shared" si="2"/>
        <v/>
      </c>
      <c r="J11" s="243"/>
      <c r="K11" s="9" t="str">
        <f t="shared" si="3"/>
        <v/>
      </c>
      <c r="L11" s="246"/>
      <c r="M11" s="10" t="str">
        <f t="shared" si="1"/>
        <v/>
      </c>
      <c r="O11" s="14"/>
    </row>
    <row r="12" spans="2:15" x14ac:dyDescent="0.3">
      <c r="B12" s="2" t="s">
        <v>16</v>
      </c>
      <c r="C12" s="235" t="str">
        <f>VLOOKUP(B12,Orçamento!A10:I53,2,FALSE)</f>
        <v>ISOPAINEL</v>
      </c>
      <c r="D12" s="231">
        <f>Orçamento!I40</f>
        <v>0</v>
      </c>
      <c r="E12" s="8" t="e">
        <f t="shared" si="0"/>
        <v>#DIV/0!</v>
      </c>
      <c r="F12" s="243"/>
      <c r="G12" s="9" t="str">
        <f t="shared" si="2"/>
        <v/>
      </c>
      <c r="H12" s="243"/>
      <c r="I12" s="9" t="str">
        <f t="shared" si="2"/>
        <v/>
      </c>
      <c r="J12" s="243"/>
      <c r="K12" s="9" t="str">
        <f t="shared" si="3"/>
        <v/>
      </c>
      <c r="L12" s="246"/>
      <c r="M12" s="10" t="str">
        <f t="shared" si="1"/>
        <v/>
      </c>
      <c r="O12" s="14"/>
    </row>
    <row r="13" spans="2:15" x14ac:dyDescent="0.3">
      <c r="B13" s="2" t="s">
        <v>29</v>
      </c>
      <c r="C13" s="235" t="str">
        <f>VLOOKUP(B13,Orçamento!A11:I54,2,FALSE)</f>
        <v>COBERTURA</v>
      </c>
      <c r="D13" s="231">
        <f>Orçamento!I46</f>
        <v>0</v>
      </c>
      <c r="E13" s="8" t="e">
        <f t="shared" si="0"/>
        <v>#DIV/0!</v>
      </c>
      <c r="F13" s="243"/>
      <c r="G13" s="9" t="str">
        <f t="shared" si="2"/>
        <v/>
      </c>
      <c r="H13" s="243"/>
      <c r="I13" s="9" t="str">
        <f t="shared" si="2"/>
        <v/>
      </c>
      <c r="J13" s="243"/>
      <c r="K13" s="9" t="str">
        <f t="shared" si="3"/>
        <v/>
      </c>
      <c r="L13" s="246"/>
      <c r="M13" s="10" t="str">
        <f t="shared" si="1"/>
        <v/>
      </c>
      <c r="O13" s="14"/>
    </row>
    <row r="14" spans="2:15" x14ac:dyDescent="0.3">
      <c r="B14" s="2" t="s">
        <v>18</v>
      </c>
      <c r="C14" s="235" t="str">
        <f>VLOOKUP(B14,Orçamento!A12:I55,2,FALSE)</f>
        <v xml:space="preserve">LIMPEZA FINAL DA OBRA </v>
      </c>
      <c r="D14" s="231">
        <f>Orçamento!I49</f>
        <v>0</v>
      </c>
      <c r="E14" s="8" t="e">
        <f t="shared" si="0"/>
        <v>#DIV/0!</v>
      </c>
      <c r="F14" s="243"/>
      <c r="G14" s="9" t="str">
        <f t="shared" si="2"/>
        <v/>
      </c>
      <c r="H14" s="243"/>
      <c r="I14" s="9" t="str">
        <f t="shared" si="2"/>
        <v/>
      </c>
      <c r="J14" s="243"/>
      <c r="K14" s="9" t="str">
        <f t="shared" si="3"/>
        <v/>
      </c>
      <c r="L14" s="246"/>
      <c r="M14" s="10" t="str">
        <f t="shared" si="1"/>
        <v/>
      </c>
      <c r="O14" s="14"/>
    </row>
    <row r="15" spans="2:15" x14ac:dyDescent="0.3">
      <c r="B15" s="391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90"/>
    </row>
    <row r="16" spans="2:15" x14ac:dyDescent="0.3">
      <c r="B16" s="385" t="s">
        <v>47</v>
      </c>
      <c r="C16" s="386"/>
      <c r="D16" s="386"/>
      <c r="E16" s="387"/>
      <c r="F16" s="238">
        <f t="shared" ref="F16:M16" si="4">SUM(F8:F14)</f>
        <v>0</v>
      </c>
      <c r="G16" s="239">
        <f t="shared" si="4"/>
        <v>0</v>
      </c>
      <c r="H16" s="238">
        <f t="shared" si="4"/>
        <v>0</v>
      </c>
      <c r="I16" s="239">
        <f t="shared" si="4"/>
        <v>0</v>
      </c>
      <c r="J16" s="238">
        <f t="shared" si="4"/>
        <v>0</v>
      </c>
      <c r="K16" s="239">
        <f t="shared" si="4"/>
        <v>0</v>
      </c>
      <c r="L16" s="247">
        <f t="shared" si="4"/>
        <v>0</v>
      </c>
      <c r="M16" s="244">
        <f t="shared" si="4"/>
        <v>0</v>
      </c>
    </row>
    <row r="17" spans="2:13" x14ac:dyDescent="0.3">
      <c r="B17" s="383" t="s">
        <v>46</v>
      </c>
      <c r="C17" s="384"/>
      <c r="D17" s="241">
        <f>SUM(D8:D14)</f>
        <v>0</v>
      </c>
      <c r="E17" s="242" t="e">
        <f>SUM(E8:E14)</f>
        <v>#DIV/0!</v>
      </c>
      <c r="F17" s="388"/>
      <c r="G17" s="389"/>
      <c r="H17" s="389"/>
      <c r="I17" s="389"/>
      <c r="J17" s="389"/>
      <c r="K17" s="389"/>
      <c r="L17" s="389"/>
      <c r="M17" s="390"/>
    </row>
    <row r="18" spans="2:13" x14ac:dyDescent="0.3">
      <c r="B18" s="385" t="s">
        <v>45</v>
      </c>
      <c r="C18" s="386"/>
      <c r="D18" s="386"/>
      <c r="E18" s="387"/>
      <c r="F18" s="238">
        <f>F16</f>
        <v>0</v>
      </c>
      <c r="G18" s="240">
        <f>G16</f>
        <v>0</v>
      </c>
      <c r="H18" s="238">
        <f>F18+H16</f>
        <v>0</v>
      </c>
      <c r="I18" s="240">
        <f>I16+G18</f>
        <v>0</v>
      </c>
      <c r="J18" s="238">
        <f>H18+J16</f>
        <v>0</v>
      </c>
      <c r="K18" s="240">
        <f>K16+I18</f>
        <v>0</v>
      </c>
      <c r="L18" s="238">
        <f>J18+L16</f>
        <v>0</v>
      </c>
      <c r="M18" s="248">
        <f>M16+K18</f>
        <v>0</v>
      </c>
    </row>
    <row r="19" spans="2:13" x14ac:dyDescent="0.3"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  <c r="M19" s="11"/>
    </row>
    <row r="20" spans="2:13" x14ac:dyDescent="0.3">
      <c r="B20" s="230" t="str">
        <f>Orçamento!A52</f>
        <v/>
      </c>
      <c r="C20" s="4"/>
      <c r="D20" s="4"/>
      <c r="E20" s="3"/>
      <c r="F20" s="3"/>
      <c r="G20" s="3"/>
      <c r="H20" s="3"/>
      <c r="I20" s="3"/>
      <c r="J20" s="3"/>
      <c r="K20" s="3"/>
      <c r="L20" s="3"/>
      <c r="M20" s="11"/>
    </row>
    <row r="21" spans="2:13" x14ac:dyDescent="0.3">
      <c r="B21" s="230"/>
      <c r="C21" s="4"/>
      <c r="D21" s="4"/>
      <c r="E21" s="3"/>
      <c r="F21" s="3"/>
      <c r="G21" s="3"/>
      <c r="H21" s="3"/>
      <c r="I21" s="3"/>
      <c r="J21" s="3"/>
      <c r="K21" s="3"/>
      <c r="L21" s="3"/>
      <c r="M21" s="11"/>
    </row>
    <row r="22" spans="2:13" x14ac:dyDescent="0.3">
      <c r="B22" s="5"/>
      <c r="C22" s="4"/>
      <c r="D22" s="4"/>
      <c r="E22" s="3"/>
      <c r="F22" s="3"/>
      <c r="G22" s="3"/>
      <c r="H22" s="3"/>
      <c r="I22" s="3"/>
      <c r="J22" s="3"/>
      <c r="K22" s="3"/>
      <c r="L22" s="3"/>
      <c r="M22" s="11"/>
    </row>
    <row r="23" spans="2:13" ht="15.6" x14ac:dyDescent="0.3">
      <c r="B23" s="331" t="str">
        <f>Orçamento!A57</f>
        <v>______________________________________________________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3"/>
    </row>
    <row r="24" spans="2:13" ht="15.6" x14ac:dyDescent="0.3">
      <c r="B24" s="331" t="str">
        <f>Orçamento!A58</f>
        <v xml:space="preserve">Eng. Cristian Ternus </v>
      </c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3"/>
    </row>
    <row r="25" spans="2:13" ht="15.6" x14ac:dyDescent="0.3">
      <c r="B25" s="331" t="str">
        <f>Orçamento!A59</f>
        <v xml:space="preserve"> CREA-SC: 134129-1 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3"/>
    </row>
    <row r="26" spans="2:13" ht="15.6" x14ac:dyDescent="0.3">
      <c r="B26" s="331" t="str">
        <f>Orçamento!A60</f>
        <v>MATRÍCULA: 1184-3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3"/>
    </row>
    <row r="27" spans="2:13" x14ac:dyDescent="0.3">
      <c r="B27" s="5"/>
      <c r="C27" s="3"/>
      <c r="D27" s="3"/>
      <c r="E27" s="3"/>
      <c r="F27" s="3"/>
      <c r="G27" s="3"/>
      <c r="H27" s="3"/>
      <c r="I27" s="3"/>
      <c r="J27" s="3"/>
      <c r="K27" s="3"/>
      <c r="L27" s="3"/>
      <c r="M27" s="11"/>
    </row>
    <row r="28" spans="2:13" ht="15" thickBot="1" x14ac:dyDescent="0.35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12"/>
    </row>
    <row r="29" spans="2:13" ht="6" customHeight="1" x14ac:dyDescent="0.3"/>
  </sheetData>
  <mergeCells count="21">
    <mergeCell ref="B16:E16"/>
    <mergeCell ref="B15:M15"/>
    <mergeCell ref="B2:M2"/>
    <mergeCell ref="C3:M3"/>
    <mergeCell ref="C4:M4"/>
    <mergeCell ref="C5:M5"/>
    <mergeCell ref="E6:E7"/>
    <mergeCell ref="D6:D7"/>
    <mergeCell ref="C6:C7"/>
    <mergeCell ref="B6:B7"/>
    <mergeCell ref="F6:G6"/>
    <mergeCell ref="H6:I6"/>
    <mergeCell ref="L6:M6"/>
    <mergeCell ref="J6:K6"/>
    <mergeCell ref="B26:M26"/>
    <mergeCell ref="B25:M25"/>
    <mergeCell ref="B24:M24"/>
    <mergeCell ref="B23:M23"/>
    <mergeCell ref="B17:C17"/>
    <mergeCell ref="B18:E18"/>
    <mergeCell ref="F17:M17"/>
  </mergeCells>
  <pageMargins left="0.511811024" right="0.511811024" top="0.78740157499999996" bottom="0.78740157499999996" header="0.31496062000000002" footer="0.31496062000000002"/>
  <pageSetup paperSize="9" scale="92" orientation="landscape" horizontalDpi="4294967293" verticalDpi="0" r:id="rId1"/>
  <headerFooter>
    <oddHeader>&amp;L&amp;G&amp;R&amp;P</oddHeader>
    <oddFooter>&amp;C&amp;9Rua João Mari, 55 - Centro - CEP 89.895-000 - Riqueza/SC
CNPJ: 95.988.309/0001-48 -FONE/FAX: 0**49 3675-3200
email: engenharia@riqueza.sc.gov.br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zoomScaleNormal="100" workbookViewId="0">
      <selection activeCell="B3" sqref="B3:C3"/>
    </sheetView>
  </sheetViews>
  <sheetFormatPr defaultColWidth="8.88671875" defaultRowHeight="15.6" x14ac:dyDescent="0.3"/>
  <cols>
    <col min="1" max="1" width="1.109375" style="17" customWidth="1"/>
    <col min="2" max="2" width="5.6640625" style="17" bestFit="1" customWidth="1"/>
    <col min="3" max="3" width="64.5546875" style="17" bestFit="1" customWidth="1"/>
    <col min="4" max="4" width="10.6640625" style="17" bestFit="1" customWidth="1"/>
    <col min="5" max="5" width="10.6640625" style="79" customWidth="1"/>
    <col min="6" max="6" width="16.5546875" style="80" customWidth="1"/>
    <col min="7" max="7" width="16.6640625" style="79" customWidth="1"/>
    <col min="8" max="8" width="8" style="81" customWidth="1"/>
    <col min="9" max="9" width="13.88671875" style="32" customWidth="1"/>
    <col min="10" max="10" width="13.5546875" style="79" customWidth="1"/>
    <col min="11" max="11" width="8.6640625" style="81" customWidth="1"/>
    <col min="12" max="12" width="23.33203125" style="32" bestFit="1" customWidth="1"/>
    <col min="13" max="13" width="17.33203125" style="79" bestFit="1" customWidth="1"/>
    <col min="14" max="14" width="14.33203125" style="81" customWidth="1"/>
    <col min="15" max="15" width="10.6640625" style="79" customWidth="1"/>
    <col min="16" max="16" width="8" style="81" customWidth="1"/>
    <col min="17" max="17" width="0.109375" style="81" customWidth="1"/>
    <col min="18" max="21" width="8.6640625" style="17" customWidth="1"/>
    <col min="22" max="16384" width="8.88671875" style="17"/>
  </cols>
  <sheetData>
    <row r="1" spans="2:17" ht="6" customHeight="1" thickBot="1" x14ac:dyDescent="0.35">
      <c r="B1" s="15"/>
      <c r="C1" s="15"/>
      <c r="D1" s="15"/>
      <c r="E1" s="58"/>
      <c r="F1" s="59"/>
      <c r="G1" s="58"/>
      <c r="H1" s="60"/>
      <c r="I1" s="61"/>
      <c r="J1" s="58"/>
      <c r="K1" s="60"/>
      <c r="L1" s="61"/>
      <c r="M1" s="58"/>
      <c r="N1" s="60"/>
      <c r="O1" s="58"/>
      <c r="P1" s="60"/>
      <c r="Q1" s="60"/>
    </row>
    <row r="2" spans="2:17" x14ac:dyDescent="0.3">
      <c r="B2" s="407" t="s">
        <v>54</v>
      </c>
      <c r="C2" s="408"/>
      <c r="D2" s="409" t="s">
        <v>109</v>
      </c>
      <c r="E2" s="409"/>
      <c r="F2" s="409"/>
      <c r="G2" s="409"/>
      <c r="H2" s="409"/>
      <c r="I2" s="409"/>
      <c r="J2" s="405" t="s">
        <v>114</v>
      </c>
      <c r="K2" s="406"/>
      <c r="L2" s="406"/>
      <c r="M2" s="406"/>
      <c r="N2" s="104"/>
      <c r="O2" s="104"/>
      <c r="P2" s="104"/>
      <c r="Q2" s="105"/>
    </row>
    <row r="3" spans="2:17" x14ac:dyDescent="0.3">
      <c r="B3" s="401" t="s">
        <v>236</v>
      </c>
      <c r="C3" s="402"/>
      <c r="D3" s="410" t="s">
        <v>110</v>
      </c>
      <c r="E3" s="410"/>
      <c r="F3" s="410"/>
      <c r="G3" s="410"/>
      <c r="H3" s="410"/>
      <c r="I3" s="410"/>
      <c r="J3" s="403" t="s">
        <v>113</v>
      </c>
      <c r="K3" s="404"/>
      <c r="L3" s="404"/>
      <c r="M3" s="404"/>
      <c r="N3" s="102"/>
      <c r="O3" s="102"/>
      <c r="P3" s="102"/>
      <c r="Q3" s="103"/>
    </row>
    <row r="4" spans="2:17" x14ac:dyDescent="0.3">
      <c r="B4" s="358" t="s">
        <v>55</v>
      </c>
      <c r="C4" s="400"/>
      <c r="D4" s="106" t="s">
        <v>108</v>
      </c>
      <c r="E4" s="107" t="s">
        <v>107</v>
      </c>
      <c r="F4" s="108" t="s">
        <v>56</v>
      </c>
      <c r="G4" s="411" t="s">
        <v>57</v>
      </c>
      <c r="H4" s="411"/>
      <c r="I4" s="411"/>
      <c r="J4" s="403" t="s">
        <v>112</v>
      </c>
      <c r="K4" s="404"/>
      <c r="L4" s="404"/>
      <c r="M4" s="404"/>
      <c r="N4" s="102"/>
      <c r="O4" s="102"/>
      <c r="P4" s="102"/>
      <c r="Q4" s="103"/>
    </row>
    <row r="5" spans="2:17" x14ac:dyDescent="0.3">
      <c r="B5" s="401"/>
      <c r="C5" s="402"/>
      <c r="D5" s="98"/>
      <c r="E5" s="98"/>
      <c r="F5" s="99"/>
      <c r="G5" s="421"/>
      <c r="H5" s="421"/>
      <c r="I5" s="421"/>
      <c r="J5" s="422" t="s">
        <v>111</v>
      </c>
      <c r="K5" s="423"/>
      <c r="L5" s="423"/>
      <c r="M5" s="423"/>
      <c r="N5" s="100"/>
      <c r="O5" s="100"/>
      <c r="P5" s="100"/>
      <c r="Q5" s="101"/>
    </row>
    <row r="6" spans="2:17" ht="14.4" customHeight="1" x14ac:dyDescent="0.3">
      <c r="B6" s="358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60"/>
    </row>
    <row r="7" spans="2:17" ht="30" customHeight="1" x14ac:dyDescent="0.3">
      <c r="B7" s="426" t="s">
        <v>58</v>
      </c>
      <c r="C7" s="427"/>
      <c r="D7" s="427"/>
      <c r="E7" s="427"/>
      <c r="F7" s="427"/>
      <c r="G7" s="427"/>
      <c r="H7" s="427"/>
      <c r="I7" s="412" t="s">
        <v>105</v>
      </c>
      <c r="J7" s="412"/>
      <c r="K7" s="412"/>
      <c r="L7" s="412" t="s">
        <v>102</v>
      </c>
      <c r="M7" s="412"/>
      <c r="N7" s="412"/>
      <c r="O7" s="412" t="s">
        <v>59</v>
      </c>
      <c r="P7" s="413"/>
      <c r="Q7" s="87"/>
    </row>
    <row r="8" spans="2:17" s="24" customFormat="1" ht="46.8" x14ac:dyDescent="0.3">
      <c r="B8" s="90" t="s">
        <v>0</v>
      </c>
      <c r="C8" s="91" t="s">
        <v>60</v>
      </c>
      <c r="D8" s="91" t="s">
        <v>106</v>
      </c>
      <c r="E8" s="92" t="s">
        <v>61</v>
      </c>
      <c r="F8" s="93" t="s">
        <v>62</v>
      </c>
      <c r="G8" s="92" t="s">
        <v>63</v>
      </c>
      <c r="H8" s="94" t="s">
        <v>64</v>
      </c>
      <c r="I8" s="93" t="s">
        <v>65</v>
      </c>
      <c r="J8" s="92" t="s">
        <v>101</v>
      </c>
      <c r="K8" s="94" t="s">
        <v>66</v>
      </c>
      <c r="L8" s="93" t="s">
        <v>103</v>
      </c>
      <c r="M8" s="92" t="s">
        <v>104</v>
      </c>
      <c r="N8" s="94" t="s">
        <v>67</v>
      </c>
      <c r="O8" s="92" t="s">
        <v>68</v>
      </c>
      <c r="P8" s="95" t="s">
        <v>69</v>
      </c>
      <c r="Q8" s="88"/>
    </row>
    <row r="9" spans="2:17" x14ac:dyDescent="0.3">
      <c r="B9" s="82" t="s">
        <v>70</v>
      </c>
      <c r="C9" s="1"/>
      <c r="D9" s="83"/>
      <c r="E9" s="62"/>
      <c r="F9" s="109"/>
      <c r="G9" s="63">
        <f>ROUND(F9*E9,2)</f>
        <v>0</v>
      </c>
      <c r="H9" s="64" t="e">
        <f>ROUND(G9/G$69,5)</f>
        <v>#DIV/0!</v>
      </c>
      <c r="I9" s="63"/>
      <c r="J9" s="63">
        <f>ROUND(E9*I9,2)</f>
        <v>0</v>
      </c>
      <c r="K9" s="64" t="e">
        <f>ROUND(J9/G9,5)</f>
        <v>#DIV/0!</v>
      </c>
      <c r="L9" s="63"/>
      <c r="M9" s="63">
        <f>ROUND(L9*E9,2)</f>
        <v>0</v>
      </c>
      <c r="N9" s="65" t="e">
        <f>ROUND(M9/G9,4)</f>
        <v>#DIV/0!</v>
      </c>
      <c r="O9" s="63">
        <f>M9-G9</f>
        <v>0</v>
      </c>
      <c r="P9" s="85" t="e">
        <f>ROUND(O9/G9,4)</f>
        <v>#DIV/0!</v>
      </c>
      <c r="Q9" s="89"/>
    </row>
    <row r="10" spans="2:17" x14ac:dyDescent="0.3">
      <c r="B10" s="82" t="s">
        <v>71</v>
      </c>
      <c r="C10" s="46"/>
      <c r="D10" s="83"/>
      <c r="E10" s="62"/>
      <c r="F10" s="109"/>
      <c r="G10" s="63">
        <f t="shared" ref="G10:G67" si="0">ROUND(F10*E10,2)</f>
        <v>0</v>
      </c>
      <c r="H10" s="64" t="e">
        <f t="shared" ref="H10:H64" si="1">ROUND(G10/G$69,5)</f>
        <v>#DIV/0!</v>
      </c>
      <c r="I10" s="63"/>
      <c r="J10" s="63">
        <f t="shared" ref="J10:J67" si="2">ROUND(E10*I10,2)</f>
        <v>0</v>
      </c>
      <c r="K10" s="64" t="e">
        <f t="shared" ref="K10:K66" si="3">ROUND(J10/G10,5)</f>
        <v>#DIV/0!</v>
      </c>
      <c r="L10" s="63"/>
      <c r="M10" s="63">
        <f t="shared" ref="M10:M67" si="4">ROUND(L10*E10,2)</f>
        <v>0</v>
      </c>
      <c r="N10" s="65" t="e">
        <f t="shared" ref="N10:N67" si="5">ROUND(M10/G10,4)</f>
        <v>#DIV/0!</v>
      </c>
      <c r="O10" s="63">
        <f t="shared" ref="O10:O67" si="6">M10-G10</f>
        <v>0</v>
      </c>
      <c r="P10" s="85" t="e">
        <f t="shared" ref="P10:P67" si="7">ROUND(O10/G10,4)</f>
        <v>#DIV/0!</v>
      </c>
      <c r="Q10" s="89"/>
    </row>
    <row r="11" spans="2:17" x14ac:dyDescent="0.3">
      <c r="B11" s="82" t="s">
        <v>72</v>
      </c>
      <c r="C11" s="46"/>
      <c r="D11" s="83"/>
      <c r="E11" s="62"/>
      <c r="F11" s="109"/>
      <c r="G11" s="63">
        <f t="shared" si="0"/>
        <v>0</v>
      </c>
      <c r="H11" s="64" t="e">
        <f t="shared" si="1"/>
        <v>#DIV/0!</v>
      </c>
      <c r="I11" s="63"/>
      <c r="J11" s="63">
        <f t="shared" si="2"/>
        <v>0</v>
      </c>
      <c r="K11" s="64" t="e">
        <f t="shared" si="3"/>
        <v>#DIV/0!</v>
      </c>
      <c r="L11" s="63"/>
      <c r="M11" s="63">
        <f t="shared" si="4"/>
        <v>0</v>
      </c>
      <c r="N11" s="65" t="e">
        <f t="shared" si="5"/>
        <v>#DIV/0!</v>
      </c>
      <c r="O11" s="63">
        <f t="shared" si="6"/>
        <v>0</v>
      </c>
      <c r="P11" s="85" t="e">
        <f t="shared" si="7"/>
        <v>#DIV/0!</v>
      </c>
      <c r="Q11" s="89"/>
    </row>
    <row r="12" spans="2:17" x14ac:dyDescent="0.3">
      <c r="B12" s="82" t="s">
        <v>73</v>
      </c>
      <c r="C12" s="46"/>
      <c r="D12" s="83"/>
      <c r="E12" s="62"/>
      <c r="F12" s="109"/>
      <c r="G12" s="63">
        <f t="shared" si="0"/>
        <v>0</v>
      </c>
      <c r="H12" s="64" t="e">
        <f t="shared" si="1"/>
        <v>#DIV/0!</v>
      </c>
      <c r="I12" s="63"/>
      <c r="J12" s="63">
        <f t="shared" si="2"/>
        <v>0</v>
      </c>
      <c r="K12" s="64" t="e">
        <f t="shared" si="3"/>
        <v>#DIV/0!</v>
      </c>
      <c r="L12" s="63"/>
      <c r="M12" s="63">
        <f t="shared" si="4"/>
        <v>0</v>
      </c>
      <c r="N12" s="65" t="e">
        <f t="shared" si="5"/>
        <v>#DIV/0!</v>
      </c>
      <c r="O12" s="63">
        <f t="shared" si="6"/>
        <v>0</v>
      </c>
      <c r="P12" s="85" t="e">
        <f t="shared" si="7"/>
        <v>#DIV/0!</v>
      </c>
      <c r="Q12" s="89"/>
    </row>
    <row r="13" spans="2:17" x14ac:dyDescent="0.3">
      <c r="B13" s="82" t="s">
        <v>74</v>
      </c>
      <c r="C13" s="46"/>
      <c r="D13" s="83"/>
      <c r="E13" s="62"/>
      <c r="F13" s="109"/>
      <c r="G13" s="63">
        <f t="shared" si="0"/>
        <v>0</v>
      </c>
      <c r="H13" s="64" t="e">
        <f t="shared" si="1"/>
        <v>#DIV/0!</v>
      </c>
      <c r="I13" s="63"/>
      <c r="J13" s="63">
        <f t="shared" si="2"/>
        <v>0</v>
      </c>
      <c r="K13" s="64" t="e">
        <f t="shared" si="3"/>
        <v>#DIV/0!</v>
      </c>
      <c r="L13" s="63"/>
      <c r="M13" s="63">
        <f t="shared" si="4"/>
        <v>0</v>
      </c>
      <c r="N13" s="65" t="e">
        <f t="shared" si="5"/>
        <v>#DIV/0!</v>
      </c>
      <c r="O13" s="63">
        <f t="shared" si="6"/>
        <v>0</v>
      </c>
      <c r="P13" s="85" t="e">
        <f t="shared" si="7"/>
        <v>#DIV/0!</v>
      </c>
      <c r="Q13" s="89"/>
    </row>
    <row r="14" spans="2:17" x14ac:dyDescent="0.3">
      <c r="B14" s="82" t="s">
        <v>75</v>
      </c>
      <c r="C14" s="46"/>
      <c r="D14" s="83"/>
      <c r="E14" s="62"/>
      <c r="F14" s="109"/>
      <c r="G14" s="63">
        <f t="shared" si="0"/>
        <v>0</v>
      </c>
      <c r="H14" s="64" t="e">
        <f t="shared" si="1"/>
        <v>#DIV/0!</v>
      </c>
      <c r="I14" s="63"/>
      <c r="J14" s="63">
        <f t="shared" si="2"/>
        <v>0</v>
      </c>
      <c r="K14" s="64" t="e">
        <f t="shared" si="3"/>
        <v>#DIV/0!</v>
      </c>
      <c r="L14" s="63"/>
      <c r="M14" s="63">
        <f t="shared" si="4"/>
        <v>0</v>
      </c>
      <c r="N14" s="65" t="e">
        <f t="shared" si="5"/>
        <v>#DIV/0!</v>
      </c>
      <c r="O14" s="63">
        <f t="shared" si="6"/>
        <v>0</v>
      </c>
      <c r="P14" s="85" t="e">
        <f t="shared" si="7"/>
        <v>#DIV/0!</v>
      </c>
      <c r="Q14" s="89"/>
    </row>
    <row r="15" spans="2:17" x14ac:dyDescent="0.3">
      <c r="B15" s="82" t="s">
        <v>76</v>
      </c>
      <c r="C15" s="46"/>
      <c r="D15" s="83"/>
      <c r="E15" s="62"/>
      <c r="F15" s="109"/>
      <c r="G15" s="63">
        <f t="shared" si="0"/>
        <v>0</v>
      </c>
      <c r="H15" s="64" t="e">
        <f t="shared" si="1"/>
        <v>#DIV/0!</v>
      </c>
      <c r="I15" s="63"/>
      <c r="J15" s="63">
        <f t="shared" si="2"/>
        <v>0</v>
      </c>
      <c r="K15" s="64" t="e">
        <f t="shared" si="3"/>
        <v>#DIV/0!</v>
      </c>
      <c r="L15" s="63"/>
      <c r="M15" s="63">
        <f t="shared" si="4"/>
        <v>0</v>
      </c>
      <c r="N15" s="65" t="e">
        <f t="shared" si="5"/>
        <v>#DIV/0!</v>
      </c>
      <c r="O15" s="63">
        <f t="shared" si="6"/>
        <v>0</v>
      </c>
      <c r="P15" s="85" t="e">
        <f t="shared" si="7"/>
        <v>#DIV/0!</v>
      </c>
      <c r="Q15" s="89"/>
    </row>
    <row r="16" spans="2:17" x14ac:dyDescent="0.3">
      <c r="B16" s="82" t="s">
        <v>77</v>
      </c>
      <c r="C16" s="46"/>
      <c r="D16" s="83"/>
      <c r="E16" s="62"/>
      <c r="F16" s="109"/>
      <c r="G16" s="63">
        <f t="shared" si="0"/>
        <v>0</v>
      </c>
      <c r="H16" s="64" t="e">
        <f t="shared" si="1"/>
        <v>#DIV/0!</v>
      </c>
      <c r="I16" s="63"/>
      <c r="J16" s="63">
        <f t="shared" si="2"/>
        <v>0</v>
      </c>
      <c r="K16" s="64" t="e">
        <f t="shared" si="3"/>
        <v>#DIV/0!</v>
      </c>
      <c r="L16" s="63"/>
      <c r="M16" s="63">
        <f t="shared" si="4"/>
        <v>0</v>
      </c>
      <c r="N16" s="65" t="e">
        <f t="shared" si="5"/>
        <v>#DIV/0!</v>
      </c>
      <c r="O16" s="63">
        <f t="shared" si="6"/>
        <v>0</v>
      </c>
      <c r="P16" s="85" t="e">
        <f t="shared" si="7"/>
        <v>#DIV/0!</v>
      </c>
      <c r="Q16" s="89"/>
    </row>
    <row r="17" spans="2:17" x14ac:dyDescent="0.3">
      <c r="B17" s="82" t="s">
        <v>78</v>
      </c>
      <c r="C17" s="46"/>
      <c r="D17" s="83"/>
      <c r="E17" s="62"/>
      <c r="F17" s="109"/>
      <c r="G17" s="63">
        <f t="shared" si="0"/>
        <v>0</v>
      </c>
      <c r="H17" s="64" t="e">
        <f t="shared" si="1"/>
        <v>#DIV/0!</v>
      </c>
      <c r="I17" s="63"/>
      <c r="J17" s="63">
        <f t="shared" si="2"/>
        <v>0</v>
      </c>
      <c r="K17" s="64" t="e">
        <f t="shared" si="3"/>
        <v>#DIV/0!</v>
      </c>
      <c r="L17" s="63"/>
      <c r="M17" s="63">
        <f t="shared" si="4"/>
        <v>0</v>
      </c>
      <c r="N17" s="65" t="e">
        <f t="shared" si="5"/>
        <v>#DIV/0!</v>
      </c>
      <c r="O17" s="63">
        <f t="shared" si="6"/>
        <v>0</v>
      </c>
      <c r="P17" s="85" t="e">
        <f t="shared" si="7"/>
        <v>#DIV/0!</v>
      </c>
      <c r="Q17" s="89"/>
    </row>
    <row r="18" spans="2:17" x14ac:dyDescent="0.3">
      <c r="B18" s="82" t="s">
        <v>79</v>
      </c>
      <c r="C18" s="46"/>
      <c r="D18" s="83"/>
      <c r="E18" s="62"/>
      <c r="F18" s="109"/>
      <c r="G18" s="63">
        <f t="shared" si="0"/>
        <v>0</v>
      </c>
      <c r="H18" s="64" t="e">
        <f t="shared" si="1"/>
        <v>#DIV/0!</v>
      </c>
      <c r="I18" s="63"/>
      <c r="J18" s="63">
        <f t="shared" si="2"/>
        <v>0</v>
      </c>
      <c r="K18" s="64" t="e">
        <f t="shared" si="3"/>
        <v>#DIV/0!</v>
      </c>
      <c r="L18" s="63"/>
      <c r="M18" s="63">
        <f t="shared" si="4"/>
        <v>0</v>
      </c>
      <c r="N18" s="65" t="e">
        <f t="shared" si="5"/>
        <v>#DIV/0!</v>
      </c>
      <c r="O18" s="63">
        <f t="shared" si="6"/>
        <v>0</v>
      </c>
      <c r="P18" s="85" t="e">
        <f t="shared" si="7"/>
        <v>#DIV/0!</v>
      </c>
      <c r="Q18" s="89"/>
    </row>
    <row r="19" spans="2:17" x14ac:dyDescent="0.3">
      <c r="B19" s="82" t="s">
        <v>80</v>
      </c>
      <c r="C19" s="46"/>
      <c r="D19" s="83"/>
      <c r="E19" s="62"/>
      <c r="F19" s="109"/>
      <c r="G19" s="63">
        <f t="shared" si="0"/>
        <v>0</v>
      </c>
      <c r="H19" s="64" t="e">
        <f t="shared" si="1"/>
        <v>#DIV/0!</v>
      </c>
      <c r="I19" s="63"/>
      <c r="J19" s="63">
        <f t="shared" si="2"/>
        <v>0</v>
      </c>
      <c r="K19" s="64" t="e">
        <f t="shared" si="3"/>
        <v>#DIV/0!</v>
      </c>
      <c r="L19" s="63"/>
      <c r="M19" s="63">
        <f t="shared" si="4"/>
        <v>0</v>
      </c>
      <c r="N19" s="65" t="e">
        <f t="shared" si="5"/>
        <v>#DIV/0!</v>
      </c>
      <c r="O19" s="63">
        <f t="shared" si="6"/>
        <v>0</v>
      </c>
      <c r="P19" s="85" t="e">
        <f t="shared" si="7"/>
        <v>#DIV/0!</v>
      </c>
      <c r="Q19" s="89"/>
    </row>
    <row r="20" spans="2:17" x14ac:dyDescent="0.3">
      <c r="B20" s="82" t="s">
        <v>81</v>
      </c>
      <c r="C20" s="46"/>
      <c r="D20" s="83"/>
      <c r="E20" s="62"/>
      <c r="F20" s="109"/>
      <c r="G20" s="63">
        <f t="shared" si="0"/>
        <v>0</v>
      </c>
      <c r="H20" s="64" t="e">
        <f t="shared" si="1"/>
        <v>#DIV/0!</v>
      </c>
      <c r="I20" s="63"/>
      <c r="J20" s="63">
        <f t="shared" si="2"/>
        <v>0</v>
      </c>
      <c r="K20" s="64" t="e">
        <f t="shared" si="3"/>
        <v>#DIV/0!</v>
      </c>
      <c r="L20" s="63"/>
      <c r="M20" s="63">
        <f t="shared" si="4"/>
        <v>0</v>
      </c>
      <c r="N20" s="65" t="e">
        <f t="shared" si="5"/>
        <v>#DIV/0!</v>
      </c>
      <c r="O20" s="63">
        <f t="shared" si="6"/>
        <v>0</v>
      </c>
      <c r="P20" s="85" t="e">
        <f t="shared" si="7"/>
        <v>#DIV/0!</v>
      </c>
      <c r="Q20" s="89"/>
    </row>
    <row r="21" spans="2:17" x14ac:dyDescent="0.3">
      <c r="B21" s="82" t="s">
        <v>82</v>
      </c>
      <c r="C21" s="46"/>
      <c r="D21" s="83"/>
      <c r="E21" s="62"/>
      <c r="F21" s="109"/>
      <c r="G21" s="63">
        <f t="shared" si="0"/>
        <v>0</v>
      </c>
      <c r="H21" s="64" t="e">
        <f t="shared" si="1"/>
        <v>#DIV/0!</v>
      </c>
      <c r="I21" s="63"/>
      <c r="J21" s="63">
        <f t="shared" si="2"/>
        <v>0</v>
      </c>
      <c r="K21" s="64" t="e">
        <f t="shared" si="3"/>
        <v>#DIV/0!</v>
      </c>
      <c r="L21" s="63"/>
      <c r="M21" s="63">
        <f t="shared" si="4"/>
        <v>0</v>
      </c>
      <c r="N21" s="65" t="e">
        <f t="shared" si="5"/>
        <v>#DIV/0!</v>
      </c>
      <c r="O21" s="63">
        <f t="shared" si="6"/>
        <v>0</v>
      </c>
      <c r="P21" s="85" t="e">
        <f t="shared" si="7"/>
        <v>#DIV/0!</v>
      </c>
      <c r="Q21" s="89"/>
    </row>
    <row r="22" spans="2:17" x14ac:dyDescent="0.3">
      <c r="B22" s="82" t="s">
        <v>83</v>
      </c>
      <c r="C22" s="46"/>
      <c r="D22" s="83"/>
      <c r="E22" s="62"/>
      <c r="F22" s="109"/>
      <c r="G22" s="63">
        <f t="shared" si="0"/>
        <v>0</v>
      </c>
      <c r="H22" s="64" t="e">
        <f t="shared" si="1"/>
        <v>#DIV/0!</v>
      </c>
      <c r="I22" s="63"/>
      <c r="J22" s="63">
        <f t="shared" si="2"/>
        <v>0</v>
      </c>
      <c r="K22" s="64" t="e">
        <f t="shared" si="3"/>
        <v>#DIV/0!</v>
      </c>
      <c r="L22" s="63"/>
      <c r="M22" s="63">
        <f t="shared" si="4"/>
        <v>0</v>
      </c>
      <c r="N22" s="65" t="e">
        <f t="shared" si="5"/>
        <v>#DIV/0!</v>
      </c>
      <c r="O22" s="63">
        <f t="shared" si="6"/>
        <v>0</v>
      </c>
      <c r="P22" s="85" t="e">
        <f t="shared" si="7"/>
        <v>#DIV/0!</v>
      </c>
      <c r="Q22" s="89"/>
    </row>
    <row r="23" spans="2:17" x14ac:dyDescent="0.3">
      <c r="B23" s="82" t="s">
        <v>84</v>
      </c>
      <c r="C23" s="46"/>
      <c r="D23" s="83"/>
      <c r="E23" s="62"/>
      <c r="F23" s="109"/>
      <c r="G23" s="63">
        <f t="shared" si="0"/>
        <v>0</v>
      </c>
      <c r="H23" s="64" t="e">
        <f t="shared" si="1"/>
        <v>#DIV/0!</v>
      </c>
      <c r="I23" s="63"/>
      <c r="J23" s="63">
        <f t="shared" si="2"/>
        <v>0</v>
      </c>
      <c r="K23" s="64" t="e">
        <f t="shared" si="3"/>
        <v>#DIV/0!</v>
      </c>
      <c r="L23" s="63"/>
      <c r="M23" s="63">
        <f t="shared" si="4"/>
        <v>0</v>
      </c>
      <c r="N23" s="65" t="e">
        <f t="shared" si="5"/>
        <v>#DIV/0!</v>
      </c>
      <c r="O23" s="63">
        <f t="shared" si="6"/>
        <v>0</v>
      </c>
      <c r="P23" s="85" t="e">
        <f t="shared" si="7"/>
        <v>#DIV/0!</v>
      </c>
      <c r="Q23" s="89"/>
    </row>
    <row r="24" spans="2:17" x14ac:dyDescent="0.3">
      <c r="B24" s="82"/>
      <c r="C24" s="46"/>
      <c r="D24" s="83"/>
      <c r="E24" s="62"/>
      <c r="F24" s="109"/>
      <c r="G24" s="63">
        <f t="shared" si="0"/>
        <v>0</v>
      </c>
      <c r="H24" s="64" t="e">
        <f t="shared" si="1"/>
        <v>#DIV/0!</v>
      </c>
      <c r="I24" s="63"/>
      <c r="J24" s="63">
        <f t="shared" si="2"/>
        <v>0</v>
      </c>
      <c r="K24" s="64" t="e">
        <f t="shared" si="3"/>
        <v>#DIV/0!</v>
      </c>
      <c r="L24" s="63"/>
      <c r="M24" s="63">
        <f t="shared" si="4"/>
        <v>0</v>
      </c>
      <c r="N24" s="65" t="e">
        <f t="shared" si="5"/>
        <v>#DIV/0!</v>
      </c>
      <c r="O24" s="63">
        <f t="shared" si="6"/>
        <v>0</v>
      </c>
      <c r="P24" s="85" t="e">
        <f t="shared" si="7"/>
        <v>#DIV/0!</v>
      </c>
      <c r="Q24" s="89"/>
    </row>
    <row r="25" spans="2:17" x14ac:dyDescent="0.3">
      <c r="B25" s="82"/>
      <c r="C25" s="46"/>
      <c r="D25" s="83"/>
      <c r="E25" s="62"/>
      <c r="F25" s="109"/>
      <c r="G25" s="63">
        <f t="shared" si="0"/>
        <v>0</v>
      </c>
      <c r="H25" s="64" t="e">
        <f t="shared" si="1"/>
        <v>#DIV/0!</v>
      </c>
      <c r="I25" s="63"/>
      <c r="J25" s="63">
        <f t="shared" si="2"/>
        <v>0</v>
      </c>
      <c r="K25" s="64" t="e">
        <f t="shared" si="3"/>
        <v>#DIV/0!</v>
      </c>
      <c r="L25" s="63"/>
      <c r="M25" s="63">
        <f t="shared" si="4"/>
        <v>0</v>
      </c>
      <c r="N25" s="65" t="e">
        <f t="shared" si="5"/>
        <v>#DIV/0!</v>
      </c>
      <c r="O25" s="63">
        <f t="shared" si="6"/>
        <v>0</v>
      </c>
      <c r="P25" s="85" t="e">
        <f t="shared" si="7"/>
        <v>#DIV/0!</v>
      </c>
      <c r="Q25" s="89"/>
    </row>
    <row r="26" spans="2:17" x14ac:dyDescent="0.3">
      <c r="B26" s="82"/>
      <c r="C26" s="46"/>
      <c r="D26" s="83"/>
      <c r="E26" s="62"/>
      <c r="F26" s="109"/>
      <c r="G26" s="63">
        <f t="shared" si="0"/>
        <v>0</v>
      </c>
      <c r="H26" s="64" t="e">
        <f t="shared" si="1"/>
        <v>#DIV/0!</v>
      </c>
      <c r="I26" s="63"/>
      <c r="J26" s="63">
        <f t="shared" si="2"/>
        <v>0</v>
      </c>
      <c r="K26" s="64" t="e">
        <f t="shared" si="3"/>
        <v>#DIV/0!</v>
      </c>
      <c r="L26" s="63"/>
      <c r="M26" s="63">
        <f t="shared" si="4"/>
        <v>0</v>
      </c>
      <c r="N26" s="65" t="e">
        <f t="shared" si="5"/>
        <v>#DIV/0!</v>
      </c>
      <c r="O26" s="63">
        <f t="shared" si="6"/>
        <v>0</v>
      </c>
      <c r="P26" s="85" t="e">
        <f t="shared" si="7"/>
        <v>#DIV/0!</v>
      </c>
      <c r="Q26" s="89"/>
    </row>
    <row r="27" spans="2:17" x14ac:dyDescent="0.3">
      <c r="B27" s="82"/>
      <c r="C27" s="46"/>
      <c r="D27" s="83"/>
      <c r="E27" s="62"/>
      <c r="F27" s="109"/>
      <c r="G27" s="63">
        <f t="shared" si="0"/>
        <v>0</v>
      </c>
      <c r="H27" s="64" t="e">
        <f t="shared" si="1"/>
        <v>#DIV/0!</v>
      </c>
      <c r="I27" s="63"/>
      <c r="J27" s="63">
        <f t="shared" si="2"/>
        <v>0</v>
      </c>
      <c r="K27" s="64" t="e">
        <f t="shared" si="3"/>
        <v>#DIV/0!</v>
      </c>
      <c r="L27" s="63"/>
      <c r="M27" s="63">
        <f t="shared" si="4"/>
        <v>0</v>
      </c>
      <c r="N27" s="65" t="e">
        <f t="shared" si="5"/>
        <v>#DIV/0!</v>
      </c>
      <c r="O27" s="63">
        <f t="shared" si="6"/>
        <v>0</v>
      </c>
      <c r="P27" s="85" t="e">
        <f t="shared" si="7"/>
        <v>#DIV/0!</v>
      </c>
      <c r="Q27" s="89"/>
    </row>
    <row r="28" spans="2:17" x14ac:dyDescent="0.3">
      <c r="B28" s="82"/>
      <c r="C28" s="46"/>
      <c r="D28" s="83"/>
      <c r="E28" s="62"/>
      <c r="F28" s="109"/>
      <c r="G28" s="63">
        <f t="shared" si="0"/>
        <v>0</v>
      </c>
      <c r="H28" s="64" t="e">
        <f t="shared" si="1"/>
        <v>#DIV/0!</v>
      </c>
      <c r="I28" s="63"/>
      <c r="J28" s="63">
        <f t="shared" si="2"/>
        <v>0</v>
      </c>
      <c r="K28" s="64" t="e">
        <f t="shared" si="3"/>
        <v>#DIV/0!</v>
      </c>
      <c r="L28" s="63"/>
      <c r="M28" s="63">
        <f t="shared" si="4"/>
        <v>0</v>
      </c>
      <c r="N28" s="65" t="e">
        <f t="shared" si="5"/>
        <v>#DIV/0!</v>
      </c>
      <c r="O28" s="63">
        <f t="shared" si="6"/>
        <v>0</v>
      </c>
      <c r="P28" s="85" t="e">
        <f t="shared" si="7"/>
        <v>#DIV/0!</v>
      </c>
      <c r="Q28" s="89"/>
    </row>
    <row r="29" spans="2:17" x14ac:dyDescent="0.3">
      <c r="B29" s="82"/>
      <c r="C29" s="46"/>
      <c r="D29" s="83"/>
      <c r="E29" s="62"/>
      <c r="F29" s="109"/>
      <c r="G29" s="63">
        <f t="shared" si="0"/>
        <v>0</v>
      </c>
      <c r="H29" s="64" t="e">
        <f t="shared" si="1"/>
        <v>#DIV/0!</v>
      </c>
      <c r="I29" s="63"/>
      <c r="J29" s="63">
        <f t="shared" si="2"/>
        <v>0</v>
      </c>
      <c r="K29" s="64" t="e">
        <f t="shared" si="3"/>
        <v>#DIV/0!</v>
      </c>
      <c r="L29" s="63"/>
      <c r="M29" s="63">
        <f t="shared" si="4"/>
        <v>0</v>
      </c>
      <c r="N29" s="65" t="e">
        <f t="shared" si="5"/>
        <v>#DIV/0!</v>
      </c>
      <c r="O29" s="63">
        <f t="shared" si="6"/>
        <v>0</v>
      </c>
      <c r="P29" s="85" t="e">
        <f t="shared" si="7"/>
        <v>#DIV/0!</v>
      </c>
      <c r="Q29" s="89"/>
    </row>
    <row r="30" spans="2:17" x14ac:dyDescent="0.3">
      <c r="B30" s="82"/>
      <c r="C30" s="46"/>
      <c r="D30" s="83"/>
      <c r="E30" s="62"/>
      <c r="F30" s="109"/>
      <c r="G30" s="63">
        <f t="shared" si="0"/>
        <v>0</v>
      </c>
      <c r="H30" s="64" t="e">
        <f t="shared" si="1"/>
        <v>#DIV/0!</v>
      </c>
      <c r="I30" s="63"/>
      <c r="J30" s="63">
        <f t="shared" si="2"/>
        <v>0</v>
      </c>
      <c r="K30" s="64" t="e">
        <f t="shared" si="3"/>
        <v>#DIV/0!</v>
      </c>
      <c r="L30" s="63"/>
      <c r="M30" s="63">
        <f t="shared" si="4"/>
        <v>0</v>
      </c>
      <c r="N30" s="65" t="e">
        <f t="shared" si="5"/>
        <v>#DIV/0!</v>
      </c>
      <c r="O30" s="63">
        <f t="shared" si="6"/>
        <v>0</v>
      </c>
      <c r="P30" s="85" t="e">
        <f t="shared" si="7"/>
        <v>#DIV/0!</v>
      </c>
      <c r="Q30" s="89"/>
    </row>
    <row r="31" spans="2:17" x14ac:dyDescent="0.3">
      <c r="B31" s="82"/>
      <c r="C31" s="46"/>
      <c r="D31" s="83"/>
      <c r="E31" s="62"/>
      <c r="F31" s="109"/>
      <c r="G31" s="63">
        <f t="shared" si="0"/>
        <v>0</v>
      </c>
      <c r="H31" s="64" t="e">
        <f t="shared" si="1"/>
        <v>#DIV/0!</v>
      </c>
      <c r="I31" s="63"/>
      <c r="J31" s="63">
        <f t="shared" si="2"/>
        <v>0</v>
      </c>
      <c r="K31" s="64" t="e">
        <f t="shared" si="3"/>
        <v>#DIV/0!</v>
      </c>
      <c r="L31" s="63"/>
      <c r="M31" s="63">
        <f t="shared" si="4"/>
        <v>0</v>
      </c>
      <c r="N31" s="65" t="e">
        <f t="shared" si="5"/>
        <v>#DIV/0!</v>
      </c>
      <c r="O31" s="63">
        <f t="shared" si="6"/>
        <v>0</v>
      </c>
      <c r="P31" s="85" t="e">
        <f t="shared" si="7"/>
        <v>#DIV/0!</v>
      </c>
      <c r="Q31" s="89"/>
    </row>
    <row r="32" spans="2:17" x14ac:dyDescent="0.3">
      <c r="B32" s="82"/>
      <c r="C32" s="46"/>
      <c r="D32" s="83"/>
      <c r="E32" s="62"/>
      <c r="F32" s="109"/>
      <c r="G32" s="63">
        <f t="shared" si="0"/>
        <v>0</v>
      </c>
      <c r="H32" s="64" t="e">
        <f t="shared" si="1"/>
        <v>#DIV/0!</v>
      </c>
      <c r="I32" s="63"/>
      <c r="J32" s="63">
        <f t="shared" si="2"/>
        <v>0</v>
      </c>
      <c r="K32" s="64" t="e">
        <f t="shared" si="3"/>
        <v>#DIV/0!</v>
      </c>
      <c r="L32" s="63"/>
      <c r="M32" s="63">
        <f t="shared" si="4"/>
        <v>0</v>
      </c>
      <c r="N32" s="65" t="e">
        <f t="shared" si="5"/>
        <v>#DIV/0!</v>
      </c>
      <c r="O32" s="63">
        <f t="shared" si="6"/>
        <v>0</v>
      </c>
      <c r="P32" s="85" t="e">
        <f t="shared" si="7"/>
        <v>#DIV/0!</v>
      </c>
      <c r="Q32" s="89"/>
    </row>
    <row r="33" spans="2:17" x14ac:dyDescent="0.3">
      <c r="B33" s="82"/>
      <c r="C33" s="46"/>
      <c r="D33" s="83"/>
      <c r="E33" s="62"/>
      <c r="F33" s="109"/>
      <c r="G33" s="63">
        <f t="shared" si="0"/>
        <v>0</v>
      </c>
      <c r="H33" s="64" t="e">
        <f t="shared" si="1"/>
        <v>#DIV/0!</v>
      </c>
      <c r="I33" s="63"/>
      <c r="J33" s="63">
        <f t="shared" si="2"/>
        <v>0</v>
      </c>
      <c r="K33" s="64" t="e">
        <f t="shared" si="3"/>
        <v>#DIV/0!</v>
      </c>
      <c r="L33" s="63"/>
      <c r="M33" s="63">
        <f t="shared" si="4"/>
        <v>0</v>
      </c>
      <c r="N33" s="65" t="e">
        <f t="shared" si="5"/>
        <v>#DIV/0!</v>
      </c>
      <c r="O33" s="63">
        <f t="shared" si="6"/>
        <v>0</v>
      </c>
      <c r="P33" s="85" t="e">
        <f t="shared" si="7"/>
        <v>#DIV/0!</v>
      </c>
      <c r="Q33" s="89"/>
    </row>
    <row r="34" spans="2:17" x14ac:dyDescent="0.3">
      <c r="B34" s="82"/>
      <c r="C34" s="46"/>
      <c r="D34" s="83"/>
      <c r="E34" s="62"/>
      <c r="F34" s="109"/>
      <c r="G34" s="63">
        <f t="shared" si="0"/>
        <v>0</v>
      </c>
      <c r="H34" s="64" t="e">
        <f t="shared" si="1"/>
        <v>#DIV/0!</v>
      </c>
      <c r="I34" s="63"/>
      <c r="J34" s="63">
        <f t="shared" si="2"/>
        <v>0</v>
      </c>
      <c r="K34" s="64" t="e">
        <f t="shared" si="3"/>
        <v>#DIV/0!</v>
      </c>
      <c r="L34" s="63"/>
      <c r="M34" s="63">
        <f t="shared" si="4"/>
        <v>0</v>
      </c>
      <c r="N34" s="65" t="e">
        <f t="shared" si="5"/>
        <v>#DIV/0!</v>
      </c>
      <c r="O34" s="63">
        <f t="shared" si="6"/>
        <v>0</v>
      </c>
      <c r="P34" s="85" t="e">
        <f t="shared" si="7"/>
        <v>#DIV/0!</v>
      </c>
      <c r="Q34" s="89"/>
    </row>
    <row r="35" spans="2:17" x14ac:dyDescent="0.3">
      <c r="B35" s="82"/>
      <c r="C35" s="46"/>
      <c r="D35" s="83"/>
      <c r="E35" s="62"/>
      <c r="F35" s="109"/>
      <c r="G35" s="63">
        <f t="shared" si="0"/>
        <v>0</v>
      </c>
      <c r="H35" s="64" t="e">
        <f t="shared" si="1"/>
        <v>#DIV/0!</v>
      </c>
      <c r="I35" s="63"/>
      <c r="J35" s="63">
        <f t="shared" si="2"/>
        <v>0</v>
      </c>
      <c r="K35" s="64" t="e">
        <f t="shared" si="3"/>
        <v>#DIV/0!</v>
      </c>
      <c r="L35" s="63"/>
      <c r="M35" s="63">
        <f t="shared" si="4"/>
        <v>0</v>
      </c>
      <c r="N35" s="65" t="e">
        <f t="shared" si="5"/>
        <v>#DIV/0!</v>
      </c>
      <c r="O35" s="63">
        <f t="shared" si="6"/>
        <v>0</v>
      </c>
      <c r="P35" s="85" t="e">
        <f t="shared" si="7"/>
        <v>#DIV/0!</v>
      </c>
      <c r="Q35" s="89"/>
    </row>
    <row r="36" spans="2:17" x14ac:dyDescent="0.3">
      <c r="B36" s="82"/>
      <c r="C36" s="46"/>
      <c r="D36" s="83"/>
      <c r="E36" s="62"/>
      <c r="F36" s="109"/>
      <c r="G36" s="63">
        <f t="shared" si="0"/>
        <v>0</v>
      </c>
      <c r="H36" s="64" t="e">
        <f t="shared" si="1"/>
        <v>#DIV/0!</v>
      </c>
      <c r="I36" s="63"/>
      <c r="J36" s="63">
        <f t="shared" si="2"/>
        <v>0</v>
      </c>
      <c r="K36" s="64" t="e">
        <f t="shared" si="3"/>
        <v>#DIV/0!</v>
      </c>
      <c r="L36" s="63"/>
      <c r="M36" s="63">
        <f t="shared" si="4"/>
        <v>0</v>
      </c>
      <c r="N36" s="65" t="e">
        <f t="shared" si="5"/>
        <v>#DIV/0!</v>
      </c>
      <c r="O36" s="63">
        <f t="shared" si="6"/>
        <v>0</v>
      </c>
      <c r="P36" s="85" t="e">
        <f t="shared" si="7"/>
        <v>#DIV/0!</v>
      </c>
      <c r="Q36" s="89"/>
    </row>
    <row r="37" spans="2:17" x14ac:dyDescent="0.3">
      <c r="B37" s="82"/>
      <c r="C37" s="46"/>
      <c r="D37" s="83"/>
      <c r="E37" s="62"/>
      <c r="F37" s="109"/>
      <c r="G37" s="63">
        <f t="shared" si="0"/>
        <v>0</v>
      </c>
      <c r="H37" s="64" t="e">
        <f t="shared" si="1"/>
        <v>#DIV/0!</v>
      </c>
      <c r="I37" s="63"/>
      <c r="J37" s="63">
        <f t="shared" si="2"/>
        <v>0</v>
      </c>
      <c r="K37" s="64" t="e">
        <f t="shared" si="3"/>
        <v>#DIV/0!</v>
      </c>
      <c r="L37" s="63"/>
      <c r="M37" s="63">
        <f t="shared" si="4"/>
        <v>0</v>
      </c>
      <c r="N37" s="65" t="e">
        <f t="shared" si="5"/>
        <v>#DIV/0!</v>
      </c>
      <c r="O37" s="63">
        <f t="shared" si="6"/>
        <v>0</v>
      </c>
      <c r="P37" s="85" t="e">
        <f t="shared" si="7"/>
        <v>#DIV/0!</v>
      </c>
      <c r="Q37" s="89"/>
    </row>
    <row r="38" spans="2:17" x14ac:dyDescent="0.3">
      <c r="B38" s="82"/>
      <c r="C38" s="46"/>
      <c r="D38" s="83"/>
      <c r="E38" s="62"/>
      <c r="F38" s="109"/>
      <c r="G38" s="63">
        <f t="shared" si="0"/>
        <v>0</v>
      </c>
      <c r="H38" s="64" t="e">
        <f t="shared" si="1"/>
        <v>#DIV/0!</v>
      </c>
      <c r="I38" s="63"/>
      <c r="J38" s="63">
        <f t="shared" si="2"/>
        <v>0</v>
      </c>
      <c r="K38" s="64" t="e">
        <f t="shared" si="3"/>
        <v>#DIV/0!</v>
      </c>
      <c r="L38" s="63"/>
      <c r="M38" s="63">
        <f t="shared" si="4"/>
        <v>0</v>
      </c>
      <c r="N38" s="65" t="e">
        <f t="shared" si="5"/>
        <v>#DIV/0!</v>
      </c>
      <c r="O38" s="63">
        <f t="shared" si="6"/>
        <v>0</v>
      </c>
      <c r="P38" s="85" t="e">
        <f t="shared" si="7"/>
        <v>#DIV/0!</v>
      </c>
      <c r="Q38" s="89"/>
    </row>
    <row r="39" spans="2:17" x14ac:dyDescent="0.3">
      <c r="B39" s="82"/>
      <c r="C39" s="46"/>
      <c r="D39" s="83"/>
      <c r="E39" s="62"/>
      <c r="F39" s="109"/>
      <c r="G39" s="63">
        <f t="shared" si="0"/>
        <v>0</v>
      </c>
      <c r="H39" s="64" t="e">
        <f t="shared" si="1"/>
        <v>#DIV/0!</v>
      </c>
      <c r="I39" s="63"/>
      <c r="J39" s="63">
        <f t="shared" si="2"/>
        <v>0</v>
      </c>
      <c r="K39" s="64" t="e">
        <f t="shared" si="3"/>
        <v>#DIV/0!</v>
      </c>
      <c r="L39" s="63"/>
      <c r="M39" s="63">
        <f t="shared" si="4"/>
        <v>0</v>
      </c>
      <c r="N39" s="65" t="e">
        <f t="shared" si="5"/>
        <v>#DIV/0!</v>
      </c>
      <c r="O39" s="63">
        <f t="shared" si="6"/>
        <v>0</v>
      </c>
      <c r="P39" s="85" t="e">
        <f t="shared" si="7"/>
        <v>#DIV/0!</v>
      </c>
      <c r="Q39" s="89"/>
    </row>
    <row r="40" spans="2:17" x14ac:dyDescent="0.3">
      <c r="B40" s="82"/>
      <c r="C40" s="46"/>
      <c r="D40" s="83"/>
      <c r="E40" s="62"/>
      <c r="F40" s="109"/>
      <c r="G40" s="63">
        <f t="shared" si="0"/>
        <v>0</v>
      </c>
      <c r="H40" s="64" t="e">
        <f t="shared" si="1"/>
        <v>#DIV/0!</v>
      </c>
      <c r="I40" s="63"/>
      <c r="J40" s="63">
        <f t="shared" si="2"/>
        <v>0</v>
      </c>
      <c r="K40" s="64" t="e">
        <f t="shared" si="3"/>
        <v>#DIV/0!</v>
      </c>
      <c r="L40" s="63"/>
      <c r="M40" s="63">
        <f t="shared" si="4"/>
        <v>0</v>
      </c>
      <c r="N40" s="65" t="e">
        <f t="shared" si="5"/>
        <v>#DIV/0!</v>
      </c>
      <c r="O40" s="63">
        <f t="shared" si="6"/>
        <v>0</v>
      </c>
      <c r="P40" s="85" t="e">
        <f t="shared" si="7"/>
        <v>#DIV/0!</v>
      </c>
      <c r="Q40" s="89"/>
    </row>
    <row r="41" spans="2:17" x14ac:dyDescent="0.3">
      <c r="B41" s="82"/>
      <c r="C41" s="46"/>
      <c r="D41" s="83"/>
      <c r="E41" s="62"/>
      <c r="F41" s="109"/>
      <c r="G41" s="63">
        <f t="shared" si="0"/>
        <v>0</v>
      </c>
      <c r="H41" s="64" t="e">
        <f t="shared" si="1"/>
        <v>#DIV/0!</v>
      </c>
      <c r="I41" s="63"/>
      <c r="J41" s="63">
        <f t="shared" si="2"/>
        <v>0</v>
      </c>
      <c r="K41" s="64" t="e">
        <f t="shared" si="3"/>
        <v>#DIV/0!</v>
      </c>
      <c r="L41" s="63"/>
      <c r="M41" s="63">
        <f t="shared" si="4"/>
        <v>0</v>
      </c>
      <c r="N41" s="65" t="e">
        <f t="shared" si="5"/>
        <v>#DIV/0!</v>
      </c>
      <c r="O41" s="63">
        <f t="shared" si="6"/>
        <v>0</v>
      </c>
      <c r="P41" s="85" t="e">
        <f t="shared" si="7"/>
        <v>#DIV/0!</v>
      </c>
      <c r="Q41" s="89"/>
    </row>
    <row r="42" spans="2:17" x14ac:dyDescent="0.3">
      <c r="B42" s="82"/>
      <c r="C42" s="46"/>
      <c r="D42" s="83"/>
      <c r="E42" s="62"/>
      <c r="F42" s="109"/>
      <c r="G42" s="63">
        <f t="shared" si="0"/>
        <v>0</v>
      </c>
      <c r="H42" s="64" t="e">
        <f t="shared" si="1"/>
        <v>#DIV/0!</v>
      </c>
      <c r="I42" s="63"/>
      <c r="J42" s="63">
        <f t="shared" si="2"/>
        <v>0</v>
      </c>
      <c r="K42" s="64" t="e">
        <f t="shared" si="3"/>
        <v>#DIV/0!</v>
      </c>
      <c r="L42" s="63"/>
      <c r="M42" s="63">
        <f t="shared" si="4"/>
        <v>0</v>
      </c>
      <c r="N42" s="65" t="e">
        <f t="shared" si="5"/>
        <v>#DIV/0!</v>
      </c>
      <c r="O42" s="63">
        <f t="shared" si="6"/>
        <v>0</v>
      </c>
      <c r="P42" s="85" t="e">
        <f t="shared" si="7"/>
        <v>#DIV/0!</v>
      </c>
      <c r="Q42" s="89"/>
    </row>
    <row r="43" spans="2:17" x14ac:dyDescent="0.3">
      <c r="B43" s="82"/>
      <c r="C43" s="46"/>
      <c r="D43" s="83"/>
      <c r="E43" s="62"/>
      <c r="F43" s="109"/>
      <c r="G43" s="63">
        <f t="shared" si="0"/>
        <v>0</v>
      </c>
      <c r="H43" s="64" t="e">
        <f t="shared" si="1"/>
        <v>#DIV/0!</v>
      </c>
      <c r="I43" s="63"/>
      <c r="J43" s="63">
        <f t="shared" si="2"/>
        <v>0</v>
      </c>
      <c r="K43" s="64" t="e">
        <f t="shared" si="3"/>
        <v>#DIV/0!</v>
      </c>
      <c r="L43" s="63"/>
      <c r="M43" s="63">
        <f t="shared" si="4"/>
        <v>0</v>
      </c>
      <c r="N43" s="65" t="e">
        <f t="shared" si="5"/>
        <v>#DIV/0!</v>
      </c>
      <c r="O43" s="63">
        <f t="shared" si="6"/>
        <v>0</v>
      </c>
      <c r="P43" s="85" t="e">
        <f t="shared" si="7"/>
        <v>#DIV/0!</v>
      </c>
      <c r="Q43" s="89"/>
    </row>
    <row r="44" spans="2:17" x14ac:dyDescent="0.3">
      <c r="B44" s="82"/>
      <c r="C44" s="46"/>
      <c r="D44" s="83"/>
      <c r="E44" s="62"/>
      <c r="F44" s="109"/>
      <c r="G44" s="63">
        <f t="shared" si="0"/>
        <v>0</v>
      </c>
      <c r="H44" s="64" t="e">
        <f t="shared" si="1"/>
        <v>#DIV/0!</v>
      </c>
      <c r="I44" s="63"/>
      <c r="J44" s="63">
        <f t="shared" si="2"/>
        <v>0</v>
      </c>
      <c r="K44" s="64" t="e">
        <f t="shared" si="3"/>
        <v>#DIV/0!</v>
      </c>
      <c r="L44" s="63"/>
      <c r="M44" s="63">
        <f t="shared" si="4"/>
        <v>0</v>
      </c>
      <c r="N44" s="65" t="e">
        <f t="shared" si="5"/>
        <v>#DIV/0!</v>
      </c>
      <c r="O44" s="63">
        <f t="shared" si="6"/>
        <v>0</v>
      </c>
      <c r="P44" s="85" t="e">
        <f t="shared" si="7"/>
        <v>#DIV/0!</v>
      </c>
      <c r="Q44" s="89"/>
    </row>
    <row r="45" spans="2:17" x14ac:dyDescent="0.3">
      <c r="B45" s="82"/>
      <c r="C45" s="46"/>
      <c r="D45" s="83"/>
      <c r="E45" s="62"/>
      <c r="F45" s="109"/>
      <c r="G45" s="63">
        <f t="shared" si="0"/>
        <v>0</v>
      </c>
      <c r="H45" s="64" t="e">
        <f t="shared" si="1"/>
        <v>#DIV/0!</v>
      </c>
      <c r="I45" s="63"/>
      <c r="J45" s="63">
        <f t="shared" si="2"/>
        <v>0</v>
      </c>
      <c r="K45" s="64" t="e">
        <f t="shared" si="3"/>
        <v>#DIV/0!</v>
      </c>
      <c r="L45" s="63"/>
      <c r="M45" s="63">
        <f t="shared" si="4"/>
        <v>0</v>
      </c>
      <c r="N45" s="65" t="e">
        <f t="shared" si="5"/>
        <v>#DIV/0!</v>
      </c>
      <c r="O45" s="63">
        <f t="shared" si="6"/>
        <v>0</v>
      </c>
      <c r="P45" s="85" t="e">
        <f t="shared" si="7"/>
        <v>#DIV/0!</v>
      </c>
      <c r="Q45" s="89"/>
    </row>
    <row r="46" spans="2:17" x14ac:dyDescent="0.3">
      <c r="B46" s="82"/>
      <c r="C46" s="46"/>
      <c r="D46" s="83"/>
      <c r="E46" s="62"/>
      <c r="F46" s="109"/>
      <c r="G46" s="63">
        <f t="shared" si="0"/>
        <v>0</v>
      </c>
      <c r="H46" s="64" t="e">
        <f t="shared" si="1"/>
        <v>#DIV/0!</v>
      </c>
      <c r="I46" s="63"/>
      <c r="J46" s="63">
        <f t="shared" si="2"/>
        <v>0</v>
      </c>
      <c r="K46" s="64" t="e">
        <f t="shared" si="3"/>
        <v>#DIV/0!</v>
      </c>
      <c r="L46" s="63"/>
      <c r="M46" s="63">
        <f t="shared" si="4"/>
        <v>0</v>
      </c>
      <c r="N46" s="65" t="e">
        <f t="shared" si="5"/>
        <v>#DIV/0!</v>
      </c>
      <c r="O46" s="63">
        <f t="shared" si="6"/>
        <v>0</v>
      </c>
      <c r="P46" s="85" t="e">
        <f t="shared" si="7"/>
        <v>#DIV/0!</v>
      </c>
      <c r="Q46" s="89"/>
    </row>
    <row r="47" spans="2:17" x14ac:dyDescent="0.3">
      <c r="B47" s="82"/>
      <c r="C47" s="46"/>
      <c r="D47" s="83"/>
      <c r="E47" s="62"/>
      <c r="F47" s="109"/>
      <c r="G47" s="63">
        <f t="shared" si="0"/>
        <v>0</v>
      </c>
      <c r="H47" s="64" t="e">
        <f t="shared" si="1"/>
        <v>#DIV/0!</v>
      </c>
      <c r="I47" s="63"/>
      <c r="J47" s="63">
        <f t="shared" si="2"/>
        <v>0</v>
      </c>
      <c r="K47" s="64" t="e">
        <f t="shared" si="3"/>
        <v>#DIV/0!</v>
      </c>
      <c r="L47" s="63"/>
      <c r="M47" s="63">
        <f t="shared" si="4"/>
        <v>0</v>
      </c>
      <c r="N47" s="65" t="e">
        <f t="shared" si="5"/>
        <v>#DIV/0!</v>
      </c>
      <c r="O47" s="63">
        <f t="shared" si="6"/>
        <v>0</v>
      </c>
      <c r="P47" s="85" t="e">
        <f t="shared" si="7"/>
        <v>#DIV/0!</v>
      </c>
      <c r="Q47" s="89"/>
    </row>
    <row r="48" spans="2:17" x14ac:dyDescent="0.3">
      <c r="B48" s="82"/>
      <c r="C48" s="46"/>
      <c r="D48" s="83"/>
      <c r="E48" s="62"/>
      <c r="F48" s="109"/>
      <c r="G48" s="63">
        <f t="shared" si="0"/>
        <v>0</v>
      </c>
      <c r="H48" s="64" t="e">
        <f t="shared" si="1"/>
        <v>#DIV/0!</v>
      </c>
      <c r="I48" s="63"/>
      <c r="J48" s="63">
        <f t="shared" si="2"/>
        <v>0</v>
      </c>
      <c r="K48" s="64" t="e">
        <f t="shared" si="3"/>
        <v>#DIV/0!</v>
      </c>
      <c r="L48" s="63"/>
      <c r="M48" s="63">
        <f t="shared" si="4"/>
        <v>0</v>
      </c>
      <c r="N48" s="65" t="e">
        <f t="shared" si="5"/>
        <v>#DIV/0!</v>
      </c>
      <c r="O48" s="63">
        <f t="shared" si="6"/>
        <v>0</v>
      </c>
      <c r="P48" s="85" t="e">
        <f t="shared" si="7"/>
        <v>#DIV/0!</v>
      </c>
      <c r="Q48" s="89"/>
    </row>
    <row r="49" spans="2:17" x14ac:dyDescent="0.3">
      <c r="B49" s="82"/>
      <c r="C49" s="46"/>
      <c r="D49" s="83"/>
      <c r="E49" s="62"/>
      <c r="F49" s="109"/>
      <c r="G49" s="63">
        <f t="shared" si="0"/>
        <v>0</v>
      </c>
      <c r="H49" s="64" t="e">
        <f t="shared" si="1"/>
        <v>#DIV/0!</v>
      </c>
      <c r="I49" s="63"/>
      <c r="J49" s="63">
        <f t="shared" si="2"/>
        <v>0</v>
      </c>
      <c r="K49" s="64" t="e">
        <f t="shared" si="3"/>
        <v>#DIV/0!</v>
      </c>
      <c r="L49" s="63"/>
      <c r="M49" s="63">
        <f t="shared" si="4"/>
        <v>0</v>
      </c>
      <c r="N49" s="65" t="e">
        <f t="shared" si="5"/>
        <v>#DIV/0!</v>
      </c>
      <c r="O49" s="63">
        <f t="shared" si="6"/>
        <v>0</v>
      </c>
      <c r="P49" s="85" t="e">
        <f t="shared" si="7"/>
        <v>#DIV/0!</v>
      </c>
      <c r="Q49" s="89"/>
    </row>
    <row r="50" spans="2:17" x14ac:dyDescent="0.3">
      <c r="B50" s="82"/>
      <c r="C50" s="46"/>
      <c r="D50" s="83"/>
      <c r="E50" s="62"/>
      <c r="F50" s="109"/>
      <c r="G50" s="63">
        <f t="shared" si="0"/>
        <v>0</v>
      </c>
      <c r="H50" s="64" t="e">
        <f t="shared" si="1"/>
        <v>#DIV/0!</v>
      </c>
      <c r="I50" s="63"/>
      <c r="J50" s="63">
        <f t="shared" si="2"/>
        <v>0</v>
      </c>
      <c r="K50" s="64" t="e">
        <f t="shared" si="3"/>
        <v>#DIV/0!</v>
      </c>
      <c r="L50" s="63"/>
      <c r="M50" s="63">
        <f t="shared" si="4"/>
        <v>0</v>
      </c>
      <c r="N50" s="65" t="e">
        <f t="shared" si="5"/>
        <v>#DIV/0!</v>
      </c>
      <c r="O50" s="63">
        <f t="shared" si="6"/>
        <v>0</v>
      </c>
      <c r="P50" s="85" t="e">
        <f t="shared" si="7"/>
        <v>#DIV/0!</v>
      </c>
      <c r="Q50" s="89"/>
    </row>
    <row r="51" spans="2:17" x14ac:dyDescent="0.3">
      <c r="B51" s="82"/>
      <c r="C51" s="46"/>
      <c r="D51" s="83"/>
      <c r="E51" s="62"/>
      <c r="F51" s="109"/>
      <c r="G51" s="63">
        <f t="shared" si="0"/>
        <v>0</v>
      </c>
      <c r="H51" s="64" t="e">
        <f t="shared" si="1"/>
        <v>#DIV/0!</v>
      </c>
      <c r="I51" s="63"/>
      <c r="J51" s="63">
        <f t="shared" si="2"/>
        <v>0</v>
      </c>
      <c r="K51" s="64" t="e">
        <f t="shared" si="3"/>
        <v>#DIV/0!</v>
      </c>
      <c r="L51" s="63"/>
      <c r="M51" s="63">
        <f t="shared" si="4"/>
        <v>0</v>
      </c>
      <c r="N51" s="65" t="e">
        <f t="shared" si="5"/>
        <v>#DIV/0!</v>
      </c>
      <c r="O51" s="63">
        <f t="shared" si="6"/>
        <v>0</v>
      </c>
      <c r="P51" s="85" t="e">
        <f t="shared" si="7"/>
        <v>#DIV/0!</v>
      </c>
      <c r="Q51" s="89"/>
    </row>
    <row r="52" spans="2:17" x14ac:dyDescent="0.3">
      <c r="B52" s="82"/>
      <c r="C52" s="46"/>
      <c r="D52" s="83"/>
      <c r="E52" s="62"/>
      <c r="F52" s="109"/>
      <c r="G52" s="63">
        <f t="shared" si="0"/>
        <v>0</v>
      </c>
      <c r="H52" s="64" t="e">
        <f t="shared" si="1"/>
        <v>#DIV/0!</v>
      </c>
      <c r="I52" s="63"/>
      <c r="J52" s="63">
        <f t="shared" si="2"/>
        <v>0</v>
      </c>
      <c r="K52" s="64" t="e">
        <f t="shared" si="3"/>
        <v>#DIV/0!</v>
      </c>
      <c r="L52" s="63"/>
      <c r="M52" s="63">
        <f t="shared" si="4"/>
        <v>0</v>
      </c>
      <c r="N52" s="65" t="e">
        <f t="shared" si="5"/>
        <v>#DIV/0!</v>
      </c>
      <c r="O52" s="63">
        <f t="shared" si="6"/>
        <v>0</v>
      </c>
      <c r="P52" s="85" t="e">
        <f t="shared" si="7"/>
        <v>#DIV/0!</v>
      </c>
      <c r="Q52" s="89"/>
    </row>
    <row r="53" spans="2:17" x14ac:dyDescent="0.3">
      <c r="B53" s="82"/>
      <c r="C53" s="46"/>
      <c r="D53" s="83"/>
      <c r="E53" s="62"/>
      <c r="F53" s="109"/>
      <c r="G53" s="63">
        <f t="shared" si="0"/>
        <v>0</v>
      </c>
      <c r="H53" s="64" t="e">
        <f t="shared" si="1"/>
        <v>#DIV/0!</v>
      </c>
      <c r="I53" s="63"/>
      <c r="J53" s="63">
        <f t="shared" si="2"/>
        <v>0</v>
      </c>
      <c r="K53" s="64" t="e">
        <f t="shared" si="3"/>
        <v>#DIV/0!</v>
      </c>
      <c r="L53" s="63"/>
      <c r="M53" s="63">
        <f t="shared" si="4"/>
        <v>0</v>
      </c>
      <c r="N53" s="65" t="e">
        <f t="shared" si="5"/>
        <v>#DIV/0!</v>
      </c>
      <c r="O53" s="63">
        <f t="shared" si="6"/>
        <v>0</v>
      </c>
      <c r="P53" s="85" t="e">
        <f t="shared" si="7"/>
        <v>#DIV/0!</v>
      </c>
      <c r="Q53" s="89"/>
    </row>
    <row r="54" spans="2:17" x14ac:dyDescent="0.3">
      <c r="B54" s="82"/>
      <c r="C54" s="46"/>
      <c r="D54" s="83"/>
      <c r="E54" s="62"/>
      <c r="F54" s="109"/>
      <c r="G54" s="63">
        <f t="shared" si="0"/>
        <v>0</v>
      </c>
      <c r="H54" s="64" t="e">
        <f t="shared" si="1"/>
        <v>#DIV/0!</v>
      </c>
      <c r="I54" s="63"/>
      <c r="J54" s="63">
        <f t="shared" si="2"/>
        <v>0</v>
      </c>
      <c r="K54" s="64" t="e">
        <f t="shared" si="3"/>
        <v>#DIV/0!</v>
      </c>
      <c r="L54" s="63"/>
      <c r="M54" s="63">
        <f t="shared" si="4"/>
        <v>0</v>
      </c>
      <c r="N54" s="65" t="e">
        <f t="shared" si="5"/>
        <v>#DIV/0!</v>
      </c>
      <c r="O54" s="63">
        <f t="shared" si="6"/>
        <v>0</v>
      </c>
      <c r="P54" s="85" t="e">
        <f t="shared" si="7"/>
        <v>#DIV/0!</v>
      </c>
      <c r="Q54" s="89"/>
    </row>
    <row r="55" spans="2:17" x14ac:dyDescent="0.3">
      <c r="B55" s="82"/>
      <c r="C55" s="46"/>
      <c r="D55" s="83"/>
      <c r="E55" s="62"/>
      <c r="F55" s="109"/>
      <c r="G55" s="63">
        <f t="shared" si="0"/>
        <v>0</v>
      </c>
      <c r="H55" s="64" t="e">
        <f t="shared" si="1"/>
        <v>#DIV/0!</v>
      </c>
      <c r="I55" s="63"/>
      <c r="J55" s="63">
        <f t="shared" si="2"/>
        <v>0</v>
      </c>
      <c r="K55" s="64" t="e">
        <f t="shared" si="3"/>
        <v>#DIV/0!</v>
      </c>
      <c r="L55" s="63"/>
      <c r="M55" s="63">
        <f t="shared" si="4"/>
        <v>0</v>
      </c>
      <c r="N55" s="65" t="e">
        <f t="shared" si="5"/>
        <v>#DIV/0!</v>
      </c>
      <c r="O55" s="63">
        <f t="shared" si="6"/>
        <v>0</v>
      </c>
      <c r="P55" s="85" t="e">
        <f t="shared" si="7"/>
        <v>#DIV/0!</v>
      </c>
      <c r="Q55" s="89"/>
    </row>
    <row r="56" spans="2:17" x14ac:dyDescent="0.3">
      <c r="B56" s="82"/>
      <c r="C56" s="46"/>
      <c r="D56" s="83"/>
      <c r="E56" s="62"/>
      <c r="F56" s="109"/>
      <c r="G56" s="63">
        <f t="shared" si="0"/>
        <v>0</v>
      </c>
      <c r="H56" s="64" t="e">
        <f t="shared" si="1"/>
        <v>#DIV/0!</v>
      </c>
      <c r="I56" s="63"/>
      <c r="J56" s="63">
        <f t="shared" si="2"/>
        <v>0</v>
      </c>
      <c r="K56" s="64" t="e">
        <f t="shared" si="3"/>
        <v>#DIV/0!</v>
      </c>
      <c r="L56" s="63"/>
      <c r="M56" s="63">
        <f t="shared" si="4"/>
        <v>0</v>
      </c>
      <c r="N56" s="65" t="e">
        <f t="shared" si="5"/>
        <v>#DIV/0!</v>
      </c>
      <c r="O56" s="63">
        <f t="shared" si="6"/>
        <v>0</v>
      </c>
      <c r="P56" s="85" t="e">
        <f t="shared" si="7"/>
        <v>#DIV/0!</v>
      </c>
      <c r="Q56" s="89"/>
    </row>
    <row r="57" spans="2:17" x14ac:dyDescent="0.3">
      <c r="B57" s="82"/>
      <c r="C57" s="46"/>
      <c r="D57" s="83"/>
      <c r="E57" s="62"/>
      <c r="F57" s="109"/>
      <c r="G57" s="63">
        <f t="shared" si="0"/>
        <v>0</v>
      </c>
      <c r="H57" s="64" t="e">
        <f t="shared" si="1"/>
        <v>#DIV/0!</v>
      </c>
      <c r="I57" s="63"/>
      <c r="J57" s="63">
        <f t="shared" si="2"/>
        <v>0</v>
      </c>
      <c r="K57" s="64" t="e">
        <f t="shared" si="3"/>
        <v>#DIV/0!</v>
      </c>
      <c r="L57" s="63"/>
      <c r="M57" s="63">
        <f t="shared" si="4"/>
        <v>0</v>
      </c>
      <c r="N57" s="65" t="e">
        <f t="shared" si="5"/>
        <v>#DIV/0!</v>
      </c>
      <c r="O57" s="63">
        <f t="shared" si="6"/>
        <v>0</v>
      </c>
      <c r="P57" s="85" t="e">
        <f t="shared" si="7"/>
        <v>#DIV/0!</v>
      </c>
      <c r="Q57" s="89"/>
    </row>
    <row r="58" spans="2:17" x14ac:dyDescent="0.3">
      <c r="B58" s="82"/>
      <c r="C58" s="46"/>
      <c r="D58" s="83"/>
      <c r="E58" s="62"/>
      <c r="F58" s="109"/>
      <c r="G58" s="63">
        <f t="shared" si="0"/>
        <v>0</v>
      </c>
      <c r="H58" s="64" t="e">
        <f t="shared" si="1"/>
        <v>#DIV/0!</v>
      </c>
      <c r="I58" s="63"/>
      <c r="J58" s="63">
        <f t="shared" si="2"/>
        <v>0</v>
      </c>
      <c r="K58" s="64" t="e">
        <f t="shared" si="3"/>
        <v>#DIV/0!</v>
      </c>
      <c r="L58" s="63"/>
      <c r="M58" s="63">
        <f t="shared" si="4"/>
        <v>0</v>
      </c>
      <c r="N58" s="65" t="e">
        <f t="shared" si="5"/>
        <v>#DIV/0!</v>
      </c>
      <c r="O58" s="63">
        <f t="shared" si="6"/>
        <v>0</v>
      </c>
      <c r="P58" s="85" t="e">
        <f t="shared" si="7"/>
        <v>#DIV/0!</v>
      </c>
      <c r="Q58" s="89"/>
    </row>
    <row r="59" spans="2:17" x14ac:dyDescent="0.3">
      <c r="B59" s="82"/>
      <c r="C59" s="46"/>
      <c r="D59" s="83"/>
      <c r="E59" s="62"/>
      <c r="F59" s="109"/>
      <c r="G59" s="63">
        <f t="shared" si="0"/>
        <v>0</v>
      </c>
      <c r="H59" s="64" t="e">
        <f t="shared" si="1"/>
        <v>#DIV/0!</v>
      </c>
      <c r="I59" s="63"/>
      <c r="J59" s="63">
        <f t="shared" si="2"/>
        <v>0</v>
      </c>
      <c r="K59" s="64" t="e">
        <f t="shared" si="3"/>
        <v>#DIV/0!</v>
      </c>
      <c r="L59" s="63"/>
      <c r="M59" s="63">
        <f t="shared" si="4"/>
        <v>0</v>
      </c>
      <c r="N59" s="65" t="e">
        <f t="shared" si="5"/>
        <v>#DIV/0!</v>
      </c>
      <c r="O59" s="63">
        <f t="shared" si="6"/>
        <v>0</v>
      </c>
      <c r="P59" s="85" t="e">
        <f t="shared" si="7"/>
        <v>#DIV/0!</v>
      </c>
      <c r="Q59" s="89"/>
    </row>
    <row r="60" spans="2:17" x14ac:dyDescent="0.3">
      <c r="B60" s="82"/>
      <c r="C60" s="46"/>
      <c r="D60" s="83"/>
      <c r="E60" s="62"/>
      <c r="F60" s="109"/>
      <c r="G60" s="63">
        <f t="shared" si="0"/>
        <v>0</v>
      </c>
      <c r="H60" s="64" t="e">
        <f t="shared" si="1"/>
        <v>#DIV/0!</v>
      </c>
      <c r="I60" s="63"/>
      <c r="J60" s="63">
        <f t="shared" si="2"/>
        <v>0</v>
      </c>
      <c r="K60" s="64" t="e">
        <f t="shared" si="3"/>
        <v>#DIV/0!</v>
      </c>
      <c r="L60" s="63"/>
      <c r="M60" s="63">
        <f t="shared" si="4"/>
        <v>0</v>
      </c>
      <c r="N60" s="65" t="e">
        <f t="shared" si="5"/>
        <v>#DIV/0!</v>
      </c>
      <c r="O60" s="63">
        <f t="shared" si="6"/>
        <v>0</v>
      </c>
      <c r="P60" s="85" t="e">
        <f t="shared" si="7"/>
        <v>#DIV/0!</v>
      </c>
      <c r="Q60" s="89"/>
    </row>
    <row r="61" spans="2:17" x14ac:dyDescent="0.3">
      <c r="B61" s="82"/>
      <c r="C61" s="46"/>
      <c r="D61" s="83"/>
      <c r="E61" s="62"/>
      <c r="F61" s="109"/>
      <c r="G61" s="63">
        <f t="shared" si="0"/>
        <v>0</v>
      </c>
      <c r="H61" s="64" t="e">
        <f t="shared" si="1"/>
        <v>#DIV/0!</v>
      </c>
      <c r="I61" s="63"/>
      <c r="J61" s="63">
        <f t="shared" si="2"/>
        <v>0</v>
      </c>
      <c r="K61" s="64" t="e">
        <f t="shared" si="3"/>
        <v>#DIV/0!</v>
      </c>
      <c r="L61" s="63"/>
      <c r="M61" s="63">
        <f t="shared" si="4"/>
        <v>0</v>
      </c>
      <c r="N61" s="65" t="e">
        <f t="shared" si="5"/>
        <v>#DIV/0!</v>
      </c>
      <c r="O61" s="63">
        <f t="shared" si="6"/>
        <v>0</v>
      </c>
      <c r="P61" s="85" t="e">
        <f t="shared" si="7"/>
        <v>#DIV/0!</v>
      </c>
      <c r="Q61" s="89"/>
    </row>
    <row r="62" spans="2:17" x14ac:dyDescent="0.3">
      <c r="B62" s="82"/>
      <c r="C62" s="46"/>
      <c r="D62" s="83"/>
      <c r="E62" s="62"/>
      <c r="F62" s="109"/>
      <c r="G62" s="63">
        <f t="shared" si="0"/>
        <v>0</v>
      </c>
      <c r="H62" s="64" t="e">
        <f t="shared" si="1"/>
        <v>#DIV/0!</v>
      </c>
      <c r="I62" s="63"/>
      <c r="J62" s="63">
        <f t="shared" si="2"/>
        <v>0</v>
      </c>
      <c r="K62" s="64" t="e">
        <f t="shared" si="3"/>
        <v>#DIV/0!</v>
      </c>
      <c r="L62" s="63"/>
      <c r="M62" s="63">
        <f t="shared" si="4"/>
        <v>0</v>
      </c>
      <c r="N62" s="65" t="e">
        <f t="shared" si="5"/>
        <v>#DIV/0!</v>
      </c>
      <c r="O62" s="63">
        <f t="shared" si="6"/>
        <v>0</v>
      </c>
      <c r="P62" s="85" t="e">
        <f t="shared" si="7"/>
        <v>#DIV/0!</v>
      </c>
      <c r="Q62" s="89"/>
    </row>
    <row r="63" spans="2:17" x14ac:dyDescent="0.3">
      <c r="B63" s="82"/>
      <c r="C63" s="46"/>
      <c r="D63" s="83"/>
      <c r="E63" s="62"/>
      <c r="F63" s="109"/>
      <c r="G63" s="63">
        <f t="shared" si="0"/>
        <v>0</v>
      </c>
      <c r="H63" s="64" t="e">
        <f t="shared" si="1"/>
        <v>#DIV/0!</v>
      </c>
      <c r="I63" s="63"/>
      <c r="J63" s="63">
        <f t="shared" si="2"/>
        <v>0</v>
      </c>
      <c r="K63" s="64" t="e">
        <f t="shared" si="3"/>
        <v>#DIV/0!</v>
      </c>
      <c r="L63" s="63"/>
      <c r="M63" s="63">
        <f t="shared" si="4"/>
        <v>0</v>
      </c>
      <c r="N63" s="65" t="e">
        <f t="shared" si="5"/>
        <v>#DIV/0!</v>
      </c>
      <c r="O63" s="63">
        <f t="shared" si="6"/>
        <v>0</v>
      </c>
      <c r="P63" s="85" t="e">
        <f t="shared" si="7"/>
        <v>#DIV/0!</v>
      </c>
      <c r="Q63" s="89"/>
    </row>
    <row r="64" spans="2:17" x14ac:dyDescent="0.3">
      <c r="B64" s="82"/>
      <c r="C64" s="46"/>
      <c r="D64" s="83"/>
      <c r="E64" s="62"/>
      <c r="F64" s="109"/>
      <c r="G64" s="63">
        <f t="shared" si="0"/>
        <v>0</v>
      </c>
      <c r="H64" s="64" t="e">
        <f t="shared" si="1"/>
        <v>#DIV/0!</v>
      </c>
      <c r="I64" s="63"/>
      <c r="J64" s="63">
        <f t="shared" si="2"/>
        <v>0</v>
      </c>
      <c r="K64" s="64" t="e">
        <f t="shared" si="3"/>
        <v>#DIV/0!</v>
      </c>
      <c r="L64" s="63"/>
      <c r="M64" s="63">
        <f t="shared" si="4"/>
        <v>0</v>
      </c>
      <c r="N64" s="65" t="e">
        <f t="shared" si="5"/>
        <v>#DIV/0!</v>
      </c>
      <c r="O64" s="63">
        <f t="shared" si="6"/>
        <v>0</v>
      </c>
      <c r="P64" s="85" t="e">
        <f t="shared" si="7"/>
        <v>#DIV/0!</v>
      </c>
      <c r="Q64" s="89"/>
    </row>
    <row r="65" spans="1:18" x14ac:dyDescent="0.3">
      <c r="B65" s="82" t="s">
        <v>85</v>
      </c>
      <c r="C65" s="46"/>
      <c r="D65" s="83"/>
      <c r="E65" s="62"/>
      <c r="F65" s="109"/>
      <c r="G65" s="63">
        <f t="shared" si="0"/>
        <v>0</v>
      </c>
      <c r="H65" s="64" t="e">
        <f>ROUND(G65/G$69,5)</f>
        <v>#DIV/0!</v>
      </c>
      <c r="I65" s="63"/>
      <c r="J65" s="63">
        <f t="shared" si="2"/>
        <v>0</v>
      </c>
      <c r="K65" s="64" t="e">
        <f t="shared" si="3"/>
        <v>#DIV/0!</v>
      </c>
      <c r="L65" s="63"/>
      <c r="M65" s="63">
        <f t="shared" si="4"/>
        <v>0</v>
      </c>
      <c r="N65" s="65" t="e">
        <f t="shared" si="5"/>
        <v>#DIV/0!</v>
      </c>
      <c r="O65" s="63">
        <f t="shared" si="6"/>
        <v>0</v>
      </c>
      <c r="P65" s="85" t="e">
        <f t="shared" si="7"/>
        <v>#DIV/0!</v>
      </c>
      <c r="Q65" s="89"/>
    </row>
    <row r="66" spans="1:18" x14ac:dyDescent="0.3">
      <c r="B66" s="82" t="s">
        <v>86</v>
      </c>
      <c r="C66" s="46"/>
      <c r="D66" s="83"/>
      <c r="E66" s="62"/>
      <c r="F66" s="109"/>
      <c r="G66" s="63">
        <f t="shared" si="0"/>
        <v>0</v>
      </c>
      <c r="H66" s="64" t="e">
        <f>ROUND(G66/G$69,5)</f>
        <v>#DIV/0!</v>
      </c>
      <c r="I66" s="63"/>
      <c r="J66" s="63">
        <f t="shared" si="2"/>
        <v>0</v>
      </c>
      <c r="K66" s="64" t="e">
        <f t="shared" si="3"/>
        <v>#DIV/0!</v>
      </c>
      <c r="L66" s="63"/>
      <c r="M66" s="63">
        <f t="shared" si="4"/>
        <v>0</v>
      </c>
      <c r="N66" s="65" t="e">
        <f t="shared" si="5"/>
        <v>#DIV/0!</v>
      </c>
      <c r="O66" s="63">
        <f t="shared" si="6"/>
        <v>0</v>
      </c>
      <c r="P66" s="85" t="e">
        <f t="shared" si="7"/>
        <v>#DIV/0!</v>
      </c>
      <c r="Q66" s="89"/>
    </row>
    <row r="67" spans="1:18" x14ac:dyDescent="0.3">
      <c r="B67" s="82" t="s">
        <v>87</v>
      </c>
      <c r="C67" s="46"/>
      <c r="D67" s="83"/>
      <c r="E67" s="62"/>
      <c r="F67" s="109"/>
      <c r="G67" s="63">
        <f t="shared" si="0"/>
        <v>0</v>
      </c>
      <c r="H67" s="64" t="e">
        <f>ROUND(G67/G$69,5)</f>
        <v>#DIV/0!</v>
      </c>
      <c r="I67" s="63"/>
      <c r="J67" s="63">
        <f t="shared" si="2"/>
        <v>0</v>
      </c>
      <c r="K67" s="64" t="e">
        <f>ROUND(J67/G67,5)</f>
        <v>#DIV/0!</v>
      </c>
      <c r="L67" s="63"/>
      <c r="M67" s="63">
        <f t="shared" si="4"/>
        <v>0</v>
      </c>
      <c r="N67" s="65" t="e">
        <f t="shared" si="5"/>
        <v>#DIV/0!</v>
      </c>
      <c r="O67" s="63">
        <f t="shared" si="6"/>
        <v>0</v>
      </c>
      <c r="P67" s="85" t="e">
        <f t="shared" si="7"/>
        <v>#DIV/0!</v>
      </c>
      <c r="Q67" s="89"/>
    </row>
    <row r="68" spans="1:18" x14ac:dyDescent="0.3">
      <c r="B68" s="424" t="s">
        <v>88</v>
      </c>
      <c r="C68" s="425"/>
      <c r="D68" s="425"/>
      <c r="E68" s="425"/>
      <c r="F68" s="425"/>
      <c r="G68" s="425"/>
      <c r="H68" s="425"/>
      <c r="I68" s="425"/>
      <c r="J68" s="66">
        <f>SUM(J9:J67)</f>
        <v>0</v>
      </c>
      <c r="K68" s="64" t="e">
        <f>ROUND(J68/G69,5)</f>
        <v>#DIV/0!</v>
      </c>
      <c r="L68" s="414"/>
      <c r="M68" s="415"/>
      <c r="N68" s="415"/>
      <c r="O68" s="415"/>
      <c r="P68" s="415"/>
      <c r="Q68" s="89"/>
    </row>
    <row r="69" spans="1:18" x14ac:dyDescent="0.3">
      <c r="B69" s="418" t="s">
        <v>89</v>
      </c>
      <c r="C69" s="342"/>
      <c r="D69" s="342"/>
      <c r="E69" s="342"/>
      <c r="F69" s="342"/>
      <c r="G69" s="67">
        <f>SUM(G9:G67)</f>
        <v>0</v>
      </c>
      <c r="H69" s="68" t="e">
        <f>SUM(H9:H67)</f>
        <v>#DIV/0!</v>
      </c>
      <c r="I69" s="419"/>
      <c r="J69" s="419"/>
      <c r="K69" s="419"/>
      <c r="L69" s="419"/>
      <c r="M69" s="67">
        <f>SUM(M9:M67)</f>
        <v>0</v>
      </c>
      <c r="N69" s="68" t="e">
        <f>ROUND(M69/G69,4)</f>
        <v>#DIV/0!</v>
      </c>
      <c r="O69" s="69">
        <f>SUM(O9:O67)</f>
        <v>0</v>
      </c>
      <c r="P69" s="86" t="e">
        <f>100%-N69</f>
        <v>#DIV/0!</v>
      </c>
      <c r="Q69" s="89"/>
    </row>
    <row r="70" spans="1:18" x14ac:dyDescent="0.3">
      <c r="B70" s="49" t="s">
        <v>100</v>
      </c>
      <c r="C70" s="15"/>
      <c r="D70" s="15"/>
      <c r="E70" s="58"/>
      <c r="F70" s="59"/>
      <c r="G70" s="58"/>
      <c r="H70" s="60"/>
      <c r="I70" s="61"/>
      <c r="J70" s="58"/>
      <c r="K70" s="60"/>
      <c r="L70" s="61"/>
      <c r="M70" s="58"/>
      <c r="N70" s="60"/>
      <c r="O70" s="58"/>
      <c r="P70" s="60"/>
      <c r="Q70" s="70"/>
    </row>
    <row r="71" spans="1:18" x14ac:dyDescent="0.3">
      <c r="B71" s="49"/>
      <c r="C71" s="84"/>
      <c r="D71" s="15"/>
      <c r="E71" s="58"/>
      <c r="F71" s="59"/>
      <c r="G71" s="58"/>
      <c r="H71" s="60"/>
      <c r="I71" s="61"/>
      <c r="J71" s="58"/>
      <c r="K71" s="60"/>
      <c r="L71" s="61"/>
      <c r="M71" s="58"/>
      <c r="N71" s="60"/>
      <c r="O71" s="58"/>
      <c r="P71" s="60"/>
      <c r="Q71" s="70"/>
    </row>
    <row r="72" spans="1:18" x14ac:dyDescent="0.3">
      <c r="B72" s="49"/>
      <c r="C72" s="84"/>
      <c r="D72" s="71"/>
      <c r="E72" s="58"/>
      <c r="F72" s="59"/>
      <c r="G72" s="58"/>
      <c r="H72" s="60"/>
      <c r="I72" s="61"/>
      <c r="J72" s="58"/>
      <c r="K72" s="60"/>
      <c r="L72" s="61"/>
      <c r="M72" s="58"/>
      <c r="N72" s="60"/>
      <c r="O72" s="58"/>
      <c r="P72" s="60"/>
      <c r="Q72" s="70"/>
    </row>
    <row r="73" spans="1:18" x14ac:dyDescent="0.3">
      <c r="B73" s="49"/>
      <c r="C73" s="84"/>
      <c r="D73" s="15"/>
      <c r="E73" s="58"/>
      <c r="F73" s="59"/>
      <c r="G73" s="58"/>
      <c r="H73" s="60"/>
      <c r="I73" s="61"/>
      <c r="J73" s="58"/>
      <c r="K73" s="60"/>
      <c r="L73" s="61"/>
      <c r="M73" s="58"/>
      <c r="N73" s="60"/>
      <c r="O73" s="58"/>
      <c r="P73" s="60"/>
      <c r="Q73" s="70"/>
    </row>
    <row r="74" spans="1:18" x14ac:dyDescent="0.3">
      <c r="A74" s="15"/>
      <c r="B74" s="49"/>
      <c r="C74" s="15"/>
      <c r="D74" s="15"/>
      <c r="E74" s="420" t="s">
        <v>93</v>
      </c>
      <c r="F74" s="420"/>
      <c r="G74" s="97">
        <v>0</v>
      </c>
      <c r="H74" s="96"/>
      <c r="I74" s="61"/>
      <c r="J74" s="58"/>
      <c r="K74" s="60"/>
      <c r="L74" s="61"/>
      <c r="M74" s="58"/>
      <c r="N74" s="60"/>
      <c r="O74" s="58"/>
      <c r="P74" s="60"/>
      <c r="Q74" s="70"/>
    </row>
    <row r="75" spans="1:18" x14ac:dyDescent="0.3">
      <c r="A75" s="15"/>
      <c r="B75" s="49"/>
      <c r="C75" s="15"/>
      <c r="D75" s="15"/>
      <c r="E75" s="420" t="s">
        <v>94</v>
      </c>
      <c r="F75" s="420"/>
      <c r="G75" s="97">
        <v>0</v>
      </c>
      <c r="H75" s="96"/>
      <c r="I75" s="61"/>
      <c r="J75" s="58"/>
      <c r="K75" s="60"/>
      <c r="L75" s="61"/>
      <c r="M75" s="58"/>
      <c r="N75" s="60"/>
      <c r="O75" s="58"/>
      <c r="P75" s="60"/>
      <c r="Q75" s="70"/>
    </row>
    <row r="76" spans="1:18" ht="14.4" customHeight="1" x14ac:dyDescent="0.3">
      <c r="A76" s="15"/>
      <c r="B76" s="49"/>
      <c r="C76" s="84"/>
      <c r="D76" s="15"/>
      <c r="E76" s="58"/>
      <c r="F76" s="59"/>
      <c r="G76" s="58"/>
      <c r="H76" s="60"/>
      <c r="I76" s="61"/>
      <c r="J76" s="332" t="s">
        <v>99</v>
      </c>
      <c r="K76" s="332"/>
      <c r="L76" s="332"/>
      <c r="M76" s="332"/>
      <c r="N76" s="60"/>
      <c r="O76" s="58"/>
      <c r="P76" s="60"/>
      <c r="Q76" s="70"/>
    </row>
    <row r="77" spans="1:18" x14ac:dyDescent="0.3">
      <c r="A77" s="15"/>
      <c r="B77" s="49"/>
      <c r="C77" s="72"/>
      <c r="D77" s="15"/>
      <c r="E77" s="58"/>
      <c r="F77" s="59"/>
      <c r="G77" s="58"/>
      <c r="H77" s="60"/>
      <c r="I77" s="61"/>
      <c r="J77" s="417" t="s">
        <v>90</v>
      </c>
      <c r="K77" s="417"/>
      <c r="L77" s="417"/>
      <c r="M77" s="417"/>
      <c r="N77" s="60"/>
      <c r="O77" s="58"/>
      <c r="P77" s="60"/>
      <c r="Q77" s="70"/>
    </row>
    <row r="78" spans="1:18" x14ac:dyDescent="0.3">
      <c r="A78" s="15"/>
      <c r="B78" s="49"/>
      <c r="C78" s="15"/>
      <c r="D78" s="15"/>
      <c r="E78" s="58"/>
      <c r="F78" s="59"/>
      <c r="G78" s="58"/>
      <c r="H78" s="60"/>
      <c r="I78" s="61"/>
      <c r="J78" s="416" t="s">
        <v>235</v>
      </c>
      <c r="K78" s="416"/>
      <c r="L78" s="416"/>
      <c r="M78" s="416"/>
      <c r="N78" s="60"/>
      <c r="O78" s="58"/>
      <c r="P78" s="60"/>
      <c r="Q78" s="70"/>
      <c r="R78" s="73"/>
    </row>
    <row r="79" spans="1:18" x14ac:dyDescent="0.3">
      <c r="A79" s="15"/>
      <c r="B79" s="49"/>
      <c r="C79" s="15"/>
      <c r="D79" s="15"/>
      <c r="E79" s="58"/>
      <c r="F79" s="59"/>
      <c r="G79" s="58"/>
      <c r="H79" s="60"/>
      <c r="I79" s="61"/>
      <c r="J79" s="416" t="s">
        <v>91</v>
      </c>
      <c r="K79" s="416"/>
      <c r="L79" s="416"/>
      <c r="M79" s="416"/>
      <c r="N79" s="60"/>
      <c r="O79" s="58"/>
      <c r="P79" s="60"/>
      <c r="Q79" s="70"/>
    </row>
    <row r="80" spans="1:18" x14ac:dyDescent="0.3">
      <c r="A80" s="15"/>
      <c r="B80" s="49"/>
      <c r="C80" s="15"/>
      <c r="D80" s="15"/>
      <c r="E80" s="58"/>
      <c r="F80" s="59"/>
      <c r="G80" s="58"/>
      <c r="H80" s="60"/>
      <c r="I80" s="61"/>
      <c r="J80" s="416" t="s">
        <v>92</v>
      </c>
      <c r="K80" s="416"/>
      <c r="L80" s="416"/>
      <c r="M80" s="416"/>
      <c r="N80" s="60"/>
      <c r="O80" s="58"/>
      <c r="P80" s="60"/>
      <c r="Q80" s="70"/>
    </row>
    <row r="81" spans="1:17" x14ac:dyDescent="0.3">
      <c r="A81" s="15"/>
      <c r="B81" s="49"/>
      <c r="C81" s="15"/>
      <c r="D81" s="15"/>
      <c r="E81" s="58"/>
      <c r="F81" s="59"/>
      <c r="G81" s="58"/>
      <c r="H81" s="60"/>
      <c r="I81" s="61"/>
      <c r="J81" s="58"/>
      <c r="K81" s="60"/>
      <c r="L81" s="61"/>
      <c r="M81" s="58"/>
      <c r="N81" s="60"/>
      <c r="O81" s="58"/>
      <c r="P81" s="60"/>
      <c r="Q81" s="70"/>
    </row>
    <row r="82" spans="1:17" ht="16.2" thickBot="1" x14ac:dyDescent="0.35">
      <c r="A82" s="15"/>
      <c r="B82" s="51"/>
      <c r="C82" s="53"/>
      <c r="D82" s="53"/>
      <c r="E82" s="74"/>
      <c r="F82" s="75"/>
      <c r="G82" s="74"/>
      <c r="H82" s="76"/>
      <c r="I82" s="77"/>
      <c r="J82" s="74"/>
      <c r="K82" s="76"/>
      <c r="L82" s="77"/>
      <c r="M82" s="74"/>
      <c r="N82" s="76"/>
      <c r="O82" s="74"/>
      <c r="P82" s="76"/>
      <c r="Q82" s="78"/>
    </row>
    <row r="83" spans="1:17" ht="6" customHeight="1" x14ac:dyDescent="0.3">
      <c r="A83" s="15"/>
      <c r="B83" s="15"/>
      <c r="C83" s="15"/>
      <c r="D83" s="15"/>
      <c r="E83" s="58"/>
      <c r="F83" s="59"/>
      <c r="G83" s="58"/>
      <c r="H83" s="60"/>
      <c r="I83" s="61"/>
      <c r="J83" s="58"/>
      <c r="K83" s="60"/>
      <c r="L83" s="61"/>
      <c r="M83" s="58"/>
      <c r="N83" s="60"/>
      <c r="O83" s="58"/>
      <c r="P83" s="60"/>
      <c r="Q83" s="60"/>
    </row>
  </sheetData>
  <mergeCells count="28">
    <mergeCell ref="B69:F69"/>
    <mergeCell ref="I69:L69"/>
    <mergeCell ref="E75:F75"/>
    <mergeCell ref="E74:F74"/>
    <mergeCell ref="G5:I5"/>
    <mergeCell ref="J5:M5"/>
    <mergeCell ref="B68:I68"/>
    <mergeCell ref="B7:H7"/>
    <mergeCell ref="I7:K7"/>
    <mergeCell ref="L7:N7"/>
    <mergeCell ref="O7:P7"/>
    <mergeCell ref="L68:P68"/>
    <mergeCell ref="J80:M80"/>
    <mergeCell ref="J79:M79"/>
    <mergeCell ref="J78:M78"/>
    <mergeCell ref="J77:M77"/>
    <mergeCell ref="J76:M76"/>
    <mergeCell ref="B4:C4"/>
    <mergeCell ref="B3:C3"/>
    <mergeCell ref="J3:M3"/>
    <mergeCell ref="B6:Q6"/>
    <mergeCell ref="J2:M2"/>
    <mergeCell ref="J4:M4"/>
    <mergeCell ref="B2:C2"/>
    <mergeCell ref="B5:C5"/>
    <mergeCell ref="D2:I2"/>
    <mergeCell ref="D3:I3"/>
    <mergeCell ref="G4:I4"/>
  </mergeCells>
  <printOptions horizontalCentered="1"/>
  <pageMargins left="0.11811023622047245" right="0.11811023622047245" top="0.78740157480314965" bottom="0.39370078740157483" header="0.39370078740157483" footer="0.11811023622047245"/>
  <pageSetup paperSize="9" scale="58" fitToHeight="0" orientation="landscape" horizontalDpi="0" verticalDpi="0" r:id="rId1"/>
  <headerFooter>
    <oddHeader>&amp;L&amp;G&amp;C&amp;"-,Negrito"BOLETIM DE MEDIÇÃO &amp;R&amp;P</oddHeader>
    <oddFooter>&amp;CRua João Mari, 55 - Centro - CEP 89.895-000 - Riqueza/SC
CNPJ: 95.988.309/0001-48 -FONE/FAX: 0**49 3675-3200
e-mail: engenharia@riqueza.sc.gov.br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zoomScaleNormal="100" workbookViewId="0">
      <selection activeCell="C7" sqref="C7:E8"/>
    </sheetView>
  </sheetViews>
  <sheetFormatPr defaultRowHeight="14.4" x14ac:dyDescent="0.3"/>
  <cols>
    <col min="12" max="13" width="10.5546875" bestFit="1" customWidth="1"/>
  </cols>
  <sheetData>
    <row r="1" spans="1:15" x14ac:dyDescent="0.3">
      <c r="A1" s="459" t="s">
        <v>128</v>
      </c>
      <c r="B1" s="460"/>
      <c r="C1" s="460"/>
      <c r="D1" s="460"/>
      <c r="E1" s="460"/>
      <c r="F1" s="460"/>
      <c r="G1" s="460"/>
      <c r="H1" s="460"/>
      <c r="I1" s="460"/>
      <c r="J1" s="461"/>
    </row>
    <row r="2" spans="1:15" x14ac:dyDescent="0.3">
      <c r="A2" s="438" t="s">
        <v>129</v>
      </c>
      <c r="B2" s="439"/>
      <c r="C2" s="439"/>
      <c r="D2" s="439"/>
      <c r="E2" s="439"/>
      <c r="F2" s="439"/>
      <c r="G2" s="439"/>
      <c r="H2" s="439"/>
      <c r="I2" s="439"/>
      <c r="J2" s="458"/>
    </row>
    <row r="3" spans="1:15" x14ac:dyDescent="0.3">
      <c r="A3" s="438" t="s">
        <v>130</v>
      </c>
      <c r="B3" s="439"/>
      <c r="C3" s="462"/>
      <c r="D3" s="439"/>
      <c r="E3" s="439"/>
      <c r="F3" s="439"/>
      <c r="G3" s="439"/>
      <c r="H3" s="439"/>
      <c r="I3" s="439"/>
      <c r="J3" s="458"/>
    </row>
    <row r="4" spans="1:15" x14ac:dyDescent="0.3">
      <c r="A4" s="442" t="s">
        <v>132</v>
      </c>
      <c r="B4" s="443"/>
      <c r="C4" s="115">
        <v>130</v>
      </c>
      <c r="D4" s="443" t="s">
        <v>176</v>
      </c>
      <c r="E4" s="443"/>
      <c r="F4" s="443"/>
      <c r="G4" s="443"/>
      <c r="H4" s="443"/>
      <c r="I4" s="443"/>
      <c r="J4" s="444"/>
    </row>
    <row r="5" spans="1:15" x14ac:dyDescent="0.3">
      <c r="A5" s="428" t="s">
        <v>131</v>
      </c>
      <c r="B5" s="429"/>
      <c r="C5" s="432">
        <v>42999</v>
      </c>
      <c r="D5" s="445"/>
      <c r="E5" s="429"/>
      <c r="F5" s="463" t="s">
        <v>134</v>
      </c>
      <c r="G5" s="463"/>
      <c r="H5" s="463"/>
      <c r="I5" s="463"/>
      <c r="J5" s="464"/>
      <c r="M5" s="113"/>
    </row>
    <row r="6" spans="1:15" x14ac:dyDescent="0.3">
      <c r="A6" s="430"/>
      <c r="B6" s="431"/>
      <c r="C6" s="446"/>
      <c r="D6" s="447"/>
      <c r="E6" s="431"/>
      <c r="F6" s="463"/>
      <c r="G6" s="463"/>
      <c r="H6" s="463"/>
      <c r="I6" s="463"/>
      <c r="J6" s="464"/>
      <c r="L6" s="113"/>
      <c r="M6" s="113"/>
    </row>
    <row r="7" spans="1:15" x14ac:dyDescent="0.3">
      <c r="A7" s="428" t="s">
        <v>133</v>
      </c>
      <c r="B7" s="429"/>
      <c r="C7" s="432">
        <f>IF(C4="","",EDATE(C5,C4/30))</f>
        <v>43121</v>
      </c>
      <c r="D7" s="433"/>
      <c r="E7" s="434"/>
      <c r="F7" s="463" t="s">
        <v>135</v>
      </c>
      <c r="G7" s="463"/>
      <c r="H7" s="463"/>
      <c r="I7" s="463"/>
      <c r="J7" s="464"/>
      <c r="L7" s="113"/>
    </row>
    <row r="8" spans="1:15" x14ac:dyDescent="0.3">
      <c r="A8" s="430"/>
      <c r="B8" s="431"/>
      <c r="C8" s="435"/>
      <c r="D8" s="436"/>
      <c r="E8" s="437"/>
      <c r="F8" s="463"/>
      <c r="G8" s="463"/>
      <c r="H8" s="463"/>
      <c r="I8" s="463"/>
      <c r="J8" s="464"/>
    </row>
    <row r="9" spans="1:15" x14ac:dyDescent="0.3">
      <c r="A9" s="438" t="s">
        <v>136</v>
      </c>
      <c r="B9" s="439"/>
      <c r="C9" s="439"/>
      <c r="D9" s="439"/>
      <c r="E9" s="439"/>
      <c r="F9" s="439"/>
      <c r="G9" s="439"/>
      <c r="H9" s="439"/>
      <c r="I9" s="439"/>
      <c r="J9" s="458"/>
    </row>
    <row r="10" spans="1:15" x14ac:dyDescent="0.3">
      <c r="A10" s="468" t="s">
        <v>137</v>
      </c>
      <c r="B10" s="463"/>
      <c r="C10" s="469" t="s">
        <v>138</v>
      </c>
      <c r="D10" s="469"/>
      <c r="E10" s="439" t="s">
        <v>148</v>
      </c>
      <c r="F10" s="439"/>
      <c r="G10" s="439"/>
      <c r="H10" s="439"/>
      <c r="I10" s="439"/>
      <c r="J10" s="458"/>
      <c r="K10" s="110"/>
      <c r="L10" s="114"/>
      <c r="M10" s="110"/>
      <c r="N10" s="110"/>
      <c r="O10" s="110"/>
    </row>
    <row r="11" spans="1:15" x14ac:dyDescent="0.3">
      <c r="A11" s="468"/>
      <c r="B11" s="463"/>
      <c r="C11" s="469"/>
      <c r="D11" s="469"/>
      <c r="E11" s="439"/>
      <c r="F11" s="439"/>
      <c r="G11" s="439"/>
      <c r="H11" s="439"/>
      <c r="I11" s="439"/>
      <c r="J11" s="458"/>
      <c r="K11" s="110"/>
      <c r="L11" s="110"/>
      <c r="M11" s="110"/>
      <c r="N11" s="110"/>
      <c r="O11" s="110"/>
    </row>
    <row r="12" spans="1:15" x14ac:dyDescent="0.3">
      <c r="A12" s="438" t="s">
        <v>153</v>
      </c>
      <c r="B12" s="439"/>
      <c r="C12" s="439"/>
      <c r="D12" s="439"/>
      <c r="E12" s="439"/>
      <c r="F12" s="439"/>
      <c r="G12" s="439"/>
      <c r="H12" s="439"/>
      <c r="I12" s="439"/>
      <c r="J12" s="458"/>
    </row>
    <row r="13" spans="1:15" x14ac:dyDescent="0.3">
      <c r="A13" s="465" t="s">
        <v>154</v>
      </c>
      <c r="B13" s="466"/>
      <c r="C13" s="466"/>
      <c r="D13" s="466"/>
      <c r="E13" s="466"/>
      <c r="F13" s="466"/>
      <c r="G13" s="466"/>
      <c r="H13" s="466"/>
      <c r="I13" s="466"/>
      <c r="J13" s="467"/>
    </row>
    <row r="14" spans="1:15" x14ac:dyDescent="0.3">
      <c r="A14" s="465"/>
      <c r="B14" s="466"/>
      <c r="C14" s="466"/>
      <c r="D14" s="466"/>
      <c r="E14" s="466"/>
      <c r="F14" s="466"/>
      <c r="G14" s="466"/>
      <c r="H14" s="466"/>
      <c r="I14" s="466"/>
      <c r="J14" s="467"/>
    </row>
    <row r="15" spans="1:15" x14ac:dyDescent="0.3">
      <c r="A15" s="465"/>
      <c r="B15" s="466"/>
      <c r="C15" s="466"/>
      <c r="D15" s="466"/>
      <c r="E15" s="466"/>
      <c r="F15" s="466"/>
      <c r="G15" s="466"/>
      <c r="H15" s="466"/>
      <c r="I15" s="466"/>
      <c r="J15" s="467"/>
    </row>
    <row r="16" spans="1:15" x14ac:dyDescent="0.3">
      <c r="A16" s="455" t="s">
        <v>139</v>
      </c>
      <c r="B16" s="456"/>
      <c r="C16" s="456"/>
      <c r="D16" s="456"/>
      <c r="E16" s="456"/>
      <c r="F16" s="456"/>
      <c r="G16" s="456"/>
      <c r="H16" s="456"/>
      <c r="I16" s="456"/>
      <c r="J16" s="457"/>
    </row>
    <row r="17" spans="1:10" x14ac:dyDescent="0.3">
      <c r="A17" s="5"/>
      <c r="B17" s="3"/>
      <c r="C17" s="3"/>
      <c r="D17" s="3"/>
      <c r="E17" s="3"/>
      <c r="F17" s="3"/>
      <c r="G17" s="3"/>
      <c r="H17" s="3"/>
      <c r="I17" s="3"/>
      <c r="J17" s="11"/>
    </row>
    <row r="18" spans="1:10" x14ac:dyDescent="0.3">
      <c r="A18" s="5"/>
      <c r="B18" s="3"/>
      <c r="C18" s="3"/>
      <c r="D18" s="3"/>
      <c r="E18" s="3"/>
      <c r="F18" s="3"/>
      <c r="G18" s="3"/>
      <c r="H18" s="3"/>
      <c r="I18" s="3"/>
      <c r="J18" s="11"/>
    </row>
    <row r="19" spans="1:10" x14ac:dyDescent="0.3">
      <c r="A19" s="5"/>
      <c r="B19" s="3"/>
      <c r="C19" s="3"/>
      <c r="D19" s="3"/>
      <c r="E19" s="3"/>
      <c r="F19" s="3"/>
      <c r="G19" s="3"/>
      <c r="H19" s="3"/>
      <c r="I19" s="3"/>
      <c r="J19" s="11"/>
    </row>
    <row r="20" spans="1:10" x14ac:dyDescent="0.3">
      <c r="A20" s="5"/>
      <c r="B20" s="3"/>
      <c r="C20" s="3"/>
      <c r="D20" s="3"/>
      <c r="E20" s="3"/>
      <c r="F20" s="3"/>
      <c r="G20" s="3"/>
      <c r="H20" s="3"/>
      <c r="I20" s="3"/>
      <c r="J20" s="11"/>
    </row>
    <row r="21" spans="1:10" x14ac:dyDescent="0.3">
      <c r="A21" s="440" t="s">
        <v>157</v>
      </c>
      <c r="B21" s="441"/>
      <c r="C21" s="441" t="s">
        <v>140</v>
      </c>
      <c r="D21" s="441"/>
      <c r="E21" s="441" t="s">
        <v>141</v>
      </c>
      <c r="F21" s="441"/>
      <c r="G21" s="441" t="s">
        <v>142</v>
      </c>
      <c r="H21" s="441"/>
      <c r="I21" s="441" t="s">
        <v>155</v>
      </c>
      <c r="J21" s="448"/>
    </row>
    <row r="22" spans="1:10" x14ac:dyDescent="0.3">
      <c r="A22" s="440" t="s">
        <v>143</v>
      </c>
      <c r="B22" s="441"/>
      <c r="C22" s="441"/>
      <c r="D22" s="441"/>
      <c r="E22" s="441"/>
      <c r="F22" s="441"/>
      <c r="G22" s="441"/>
      <c r="H22" s="441"/>
      <c r="I22" s="441"/>
      <c r="J22" s="448"/>
    </row>
    <row r="23" spans="1:10" x14ac:dyDescent="0.3">
      <c r="A23" s="440" t="s">
        <v>144</v>
      </c>
      <c r="B23" s="441"/>
      <c r="C23" s="441"/>
      <c r="D23" s="441"/>
      <c r="E23" s="441"/>
      <c r="F23" s="441"/>
      <c r="G23" s="441"/>
      <c r="H23" s="441"/>
      <c r="I23" s="441"/>
      <c r="J23" s="448"/>
    </row>
    <row r="24" spans="1:10" x14ac:dyDescent="0.3">
      <c r="A24" s="455" t="s">
        <v>145</v>
      </c>
      <c r="B24" s="456"/>
      <c r="C24" s="456"/>
      <c r="D24" s="456"/>
      <c r="E24" s="456"/>
      <c r="F24" s="456"/>
      <c r="G24" s="456"/>
      <c r="H24" s="456"/>
      <c r="I24" s="456"/>
      <c r="J24" s="457"/>
    </row>
    <row r="25" spans="1:10" x14ac:dyDescent="0.3">
      <c r="A25" s="438" t="s">
        <v>146</v>
      </c>
      <c r="B25" s="439"/>
      <c r="C25" s="439"/>
      <c r="D25" s="439"/>
      <c r="E25" s="439"/>
      <c r="F25" s="439"/>
      <c r="G25" s="439" t="s">
        <v>147</v>
      </c>
      <c r="H25" s="439"/>
      <c r="I25" s="439"/>
      <c r="J25" s="458"/>
    </row>
    <row r="26" spans="1:10" x14ac:dyDescent="0.3">
      <c r="A26" s="440"/>
      <c r="B26" s="441"/>
      <c r="C26" s="441"/>
      <c r="D26" s="441"/>
      <c r="E26" s="441"/>
      <c r="F26" s="441"/>
      <c r="G26" s="441"/>
      <c r="H26" s="441"/>
      <c r="I26" s="441"/>
      <c r="J26" s="448"/>
    </row>
    <row r="27" spans="1:10" x14ac:dyDescent="0.3">
      <c r="A27" s="440"/>
      <c r="B27" s="441"/>
      <c r="C27" s="441"/>
      <c r="D27" s="441"/>
      <c r="E27" s="441"/>
      <c r="F27" s="441"/>
      <c r="G27" s="441"/>
      <c r="H27" s="441"/>
      <c r="I27" s="441"/>
      <c r="J27" s="448"/>
    </row>
    <row r="28" spans="1:10" x14ac:dyDescent="0.3">
      <c r="A28" s="440"/>
      <c r="B28" s="441"/>
      <c r="C28" s="441"/>
      <c r="D28" s="441"/>
      <c r="E28" s="441"/>
      <c r="F28" s="441"/>
      <c r="G28" s="441"/>
      <c r="H28" s="441"/>
      <c r="I28" s="441"/>
      <c r="J28" s="448"/>
    </row>
    <row r="29" spans="1:10" x14ac:dyDescent="0.3">
      <c r="A29" s="440"/>
      <c r="B29" s="441"/>
      <c r="C29" s="441"/>
      <c r="D29" s="441"/>
      <c r="E29" s="441"/>
      <c r="F29" s="441"/>
      <c r="G29" s="441"/>
      <c r="H29" s="441"/>
      <c r="I29" s="441"/>
      <c r="J29" s="448"/>
    </row>
    <row r="30" spans="1:10" x14ac:dyDescent="0.3">
      <c r="A30" s="440"/>
      <c r="B30" s="441"/>
      <c r="C30" s="441"/>
      <c r="D30" s="441"/>
      <c r="E30" s="441"/>
      <c r="F30" s="441"/>
      <c r="G30" s="441"/>
      <c r="H30" s="441"/>
      <c r="I30" s="441"/>
      <c r="J30" s="448"/>
    </row>
    <row r="31" spans="1:10" x14ac:dyDescent="0.3">
      <c r="A31" s="440"/>
      <c r="B31" s="441"/>
      <c r="C31" s="441"/>
      <c r="D31" s="441"/>
      <c r="E31" s="441"/>
      <c r="F31" s="441"/>
      <c r="G31" s="441"/>
      <c r="H31" s="441"/>
      <c r="I31" s="441"/>
      <c r="J31" s="448"/>
    </row>
    <row r="32" spans="1:10" x14ac:dyDescent="0.3">
      <c r="A32" s="440"/>
      <c r="B32" s="441"/>
      <c r="C32" s="441"/>
      <c r="D32" s="441"/>
      <c r="E32" s="441"/>
      <c r="F32" s="441"/>
      <c r="G32" s="441"/>
      <c r="H32" s="441"/>
      <c r="I32" s="441"/>
      <c r="J32" s="448"/>
    </row>
    <row r="33" spans="1:10" x14ac:dyDescent="0.3">
      <c r="A33" s="455" t="s">
        <v>156</v>
      </c>
      <c r="B33" s="456"/>
      <c r="C33" s="456"/>
      <c r="D33" s="456"/>
      <c r="E33" s="456"/>
      <c r="F33" s="456"/>
      <c r="G33" s="456"/>
      <c r="H33" s="456"/>
      <c r="I33" s="456"/>
      <c r="J33" s="457"/>
    </row>
    <row r="34" spans="1:10" x14ac:dyDescent="0.3">
      <c r="A34" s="438" t="s">
        <v>146</v>
      </c>
      <c r="B34" s="439"/>
      <c r="C34" s="439"/>
      <c r="D34" s="439"/>
      <c r="E34" s="439"/>
      <c r="F34" s="439"/>
      <c r="G34" s="439" t="s">
        <v>147</v>
      </c>
      <c r="H34" s="439"/>
      <c r="I34" s="439"/>
      <c r="J34" s="458"/>
    </row>
    <row r="35" spans="1:10" x14ac:dyDescent="0.3">
      <c r="A35" s="440"/>
      <c r="B35" s="441"/>
      <c r="C35" s="441"/>
      <c r="D35" s="441"/>
      <c r="E35" s="441"/>
      <c r="F35" s="441"/>
      <c r="G35" s="441"/>
      <c r="H35" s="441"/>
      <c r="I35" s="441"/>
      <c r="J35" s="448"/>
    </row>
    <row r="36" spans="1:10" x14ac:dyDescent="0.3">
      <c r="A36" s="440"/>
      <c r="B36" s="441"/>
      <c r="C36" s="441"/>
      <c r="D36" s="441"/>
      <c r="E36" s="441"/>
      <c r="F36" s="441"/>
      <c r="G36" s="441"/>
      <c r="H36" s="441"/>
      <c r="I36" s="441"/>
      <c r="J36" s="448"/>
    </row>
    <row r="37" spans="1:10" x14ac:dyDescent="0.3">
      <c r="A37" s="440"/>
      <c r="B37" s="441"/>
      <c r="C37" s="441"/>
      <c r="D37" s="441"/>
      <c r="E37" s="441"/>
      <c r="F37" s="441"/>
      <c r="G37" s="441"/>
      <c r="H37" s="441"/>
      <c r="I37" s="441"/>
      <c r="J37" s="448"/>
    </row>
    <row r="38" spans="1:10" x14ac:dyDescent="0.3">
      <c r="A38" s="440"/>
      <c r="B38" s="441"/>
      <c r="C38" s="441"/>
      <c r="D38" s="441"/>
      <c r="E38" s="441"/>
      <c r="F38" s="441"/>
      <c r="G38" s="441"/>
      <c r="H38" s="441"/>
      <c r="I38" s="441"/>
      <c r="J38" s="448"/>
    </row>
    <row r="39" spans="1:10" x14ac:dyDescent="0.3">
      <c r="A39" s="440"/>
      <c r="B39" s="441"/>
      <c r="C39" s="441"/>
      <c r="D39" s="441"/>
      <c r="E39" s="441"/>
      <c r="F39" s="441"/>
      <c r="G39" s="441"/>
      <c r="H39" s="441"/>
      <c r="I39" s="441"/>
      <c r="J39" s="448"/>
    </row>
    <row r="40" spans="1:10" x14ac:dyDescent="0.3">
      <c r="A40" s="440"/>
      <c r="B40" s="441"/>
      <c r="C40" s="441"/>
      <c r="D40" s="441"/>
      <c r="E40" s="441"/>
      <c r="F40" s="441"/>
      <c r="G40" s="441"/>
      <c r="H40" s="441"/>
      <c r="I40" s="441"/>
      <c r="J40" s="448"/>
    </row>
    <row r="41" spans="1:10" x14ac:dyDescent="0.3">
      <c r="A41" s="440"/>
      <c r="B41" s="441"/>
      <c r="C41" s="441"/>
      <c r="D41" s="441"/>
      <c r="E41" s="441"/>
      <c r="F41" s="441"/>
      <c r="G41" s="441"/>
      <c r="H41" s="441"/>
      <c r="I41" s="441"/>
      <c r="J41" s="448"/>
    </row>
    <row r="42" spans="1:10" x14ac:dyDescent="0.3">
      <c r="A42" s="455" t="s">
        <v>150</v>
      </c>
      <c r="B42" s="456"/>
      <c r="C42" s="456"/>
      <c r="D42" s="456"/>
      <c r="E42" s="456"/>
      <c r="F42" s="456"/>
      <c r="G42" s="456"/>
      <c r="H42" s="456"/>
      <c r="I42" s="456"/>
      <c r="J42" s="457"/>
    </row>
    <row r="43" spans="1:10" x14ac:dyDescent="0.3">
      <c r="A43" s="438" t="s">
        <v>146</v>
      </c>
      <c r="B43" s="439"/>
      <c r="C43" s="439"/>
      <c r="D43" s="439"/>
      <c r="E43" s="439"/>
      <c r="F43" s="439"/>
      <c r="G43" s="439"/>
      <c r="H43" s="439"/>
      <c r="I43" s="439" t="s">
        <v>151</v>
      </c>
      <c r="J43" s="458"/>
    </row>
    <row r="44" spans="1:10" x14ac:dyDescent="0.3">
      <c r="A44" s="440"/>
      <c r="B44" s="441"/>
      <c r="C44" s="441"/>
      <c r="D44" s="441"/>
      <c r="E44" s="441"/>
      <c r="F44" s="441"/>
      <c r="G44" s="441"/>
      <c r="H44" s="441"/>
      <c r="I44" s="441"/>
      <c r="J44" s="448"/>
    </row>
    <row r="45" spans="1:10" x14ac:dyDescent="0.3">
      <c r="A45" s="440"/>
      <c r="B45" s="441"/>
      <c r="C45" s="441"/>
      <c r="D45" s="441"/>
      <c r="E45" s="441"/>
      <c r="F45" s="441"/>
      <c r="G45" s="441"/>
      <c r="H45" s="441"/>
      <c r="I45" s="441"/>
      <c r="J45" s="448"/>
    </row>
    <row r="46" spans="1:10" x14ac:dyDescent="0.3">
      <c r="A46" s="440"/>
      <c r="B46" s="441"/>
      <c r="C46" s="441"/>
      <c r="D46" s="441"/>
      <c r="E46" s="441"/>
      <c r="F46" s="441"/>
      <c r="G46" s="441"/>
      <c r="H46" s="441"/>
      <c r="I46" s="441"/>
      <c r="J46" s="448"/>
    </row>
    <row r="47" spans="1:10" x14ac:dyDescent="0.3">
      <c r="A47" s="440"/>
      <c r="B47" s="441"/>
      <c r="C47" s="441"/>
      <c r="D47" s="441"/>
      <c r="E47" s="441"/>
      <c r="F47" s="441"/>
      <c r="G47" s="441"/>
      <c r="H47" s="441"/>
      <c r="I47" s="441"/>
      <c r="J47" s="448"/>
    </row>
    <row r="48" spans="1:10" x14ac:dyDescent="0.3">
      <c r="A48" s="440"/>
      <c r="B48" s="441"/>
      <c r="C48" s="441"/>
      <c r="D48" s="441"/>
      <c r="E48" s="441"/>
      <c r="F48" s="441"/>
      <c r="G48" s="441"/>
      <c r="H48" s="441"/>
      <c r="I48" s="441"/>
      <c r="J48" s="448"/>
    </row>
    <row r="49" spans="1:10" x14ac:dyDescent="0.3">
      <c r="A49" s="449" t="s">
        <v>149</v>
      </c>
      <c r="B49" s="450"/>
      <c r="C49" s="450"/>
      <c r="D49" s="450"/>
      <c r="E49" s="450"/>
      <c r="F49" s="450"/>
      <c r="G49" s="450"/>
      <c r="H49" s="450"/>
      <c r="I49" s="450"/>
      <c r="J49" s="451"/>
    </row>
    <row r="50" spans="1:10" ht="15" thickBot="1" x14ac:dyDescent="0.35">
      <c r="A50" s="452" t="s">
        <v>152</v>
      </c>
      <c r="B50" s="453"/>
      <c r="C50" s="453"/>
      <c r="D50" s="453"/>
      <c r="E50" s="453"/>
      <c r="F50" s="453"/>
      <c r="G50" s="453"/>
      <c r="H50" s="453"/>
      <c r="I50" s="453"/>
      <c r="J50" s="454"/>
    </row>
    <row r="51" spans="1:10" x14ac:dyDescent="0.3">
      <c r="A51" s="459" t="s">
        <v>128</v>
      </c>
      <c r="B51" s="460"/>
      <c r="C51" s="460"/>
      <c r="D51" s="460"/>
      <c r="E51" s="460"/>
      <c r="F51" s="460"/>
      <c r="G51" s="460"/>
      <c r="H51" s="460"/>
      <c r="I51" s="460"/>
      <c r="J51" s="461"/>
    </row>
    <row r="52" spans="1:10" x14ac:dyDescent="0.3">
      <c r="A52" s="438" t="str">
        <f>A2</f>
        <v xml:space="preserve">OBRA: ----- </v>
      </c>
      <c r="B52" s="439"/>
      <c r="C52" s="439"/>
      <c r="D52" s="439"/>
      <c r="E52" s="439"/>
      <c r="F52" s="439"/>
      <c r="G52" s="439"/>
      <c r="H52" s="439"/>
      <c r="I52" s="439"/>
      <c r="J52" s="458"/>
    </row>
    <row r="53" spans="1:10" x14ac:dyDescent="0.3">
      <c r="A53" s="438" t="str">
        <f>A3</f>
        <v>LOCALIZAÇÃO: -----</v>
      </c>
      <c r="B53" s="439"/>
      <c r="C53" s="462"/>
      <c r="D53" s="439"/>
      <c r="E53" s="439"/>
      <c r="F53" s="439"/>
      <c r="G53" s="439"/>
      <c r="H53" s="439"/>
      <c r="I53" s="439"/>
      <c r="J53" s="458"/>
    </row>
    <row r="54" spans="1:10" x14ac:dyDescent="0.3">
      <c r="A54" s="442" t="str">
        <f>A4</f>
        <v>Prazo da Obra:</v>
      </c>
      <c r="B54" s="443"/>
      <c r="C54" s="115">
        <f>IF(C4="","",C4)</f>
        <v>130</v>
      </c>
      <c r="D54" s="443" t="s">
        <v>176</v>
      </c>
      <c r="E54" s="443"/>
      <c r="F54" s="443"/>
      <c r="G54" s="443"/>
      <c r="H54" s="443"/>
      <c r="I54" s="443"/>
      <c r="J54" s="444"/>
    </row>
    <row r="55" spans="1:10" x14ac:dyDescent="0.3">
      <c r="A55" s="428" t="s">
        <v>131</v>
      </c>
      <c r="B55" s="429"/>
      <c r="C55" s="432">
        <f>IF(C5="","",C5)</f>
        <v>42999</v>
      </c>
      <c r="D55" s="445"/>
      <c r="E55" s="429"/>
      <c r="F55" s="463" t="s">
        <v>134</v>
      </c>
      <c r="G55" s="463"/>
      <c r="H55" s="463"/>
      <c r="I55" s="463"/>
      <c r="J55" s="464"/>
    </row>
    <row r="56" spans="1:10" x14ac:dyDescent="0.3">
      <c r="A56" s="430"/>
      <c r="B56" s="431"/>
      <c r="C56" s="446"/>
      <c r="D56" s="447"/>
      <c r="E56" s="431"/>
      <c r="F56" s="463"/>
      <c r="G56" s="463"/>
      <c r="H56" s="463"/>
      <c r="I56" s="463"/>
      <c r="J56" s="464"/>
    </row>
    <row r="57" spans="1:10" x14ac:dyDescent="0.3">
      <c r="A57" s="428" t="s">
        <v>133</v>
      </c>
      <c r="B57" s="429"/>
      <c r="C57" s="432">
        <f>IF(C54="","",EDATE(C55,C54/30))</f>
        <v>43121</v>
      </c>
      <c r="D57" s="433"/>
      <c r="E57" s="434"/>
      <c r="F57" s="463" t="s">
        <v>135</v>
      </c>
      <c r="G57" s="463"/>
      <c r="H57" s="463"/>
      <c r="I57" s="463"/>
      <c r="J57" s="464"/>
    </row>
    <row r="58" spans="1:10" x14ac:dyDescent="0.3">
      <c r="A58" s="430"/>
      <c r="B58" s="431"/>
      <c r="C58" s="435"/>
      <c r="D58" s="436"/>
      <c r="E58" s="437"/>
      <c r="F58" s="463"/>
      <c r="G58" s="463"/>
      <c r="H58" s="463"/>
      <c r="I58" s="463"/>
      <c r="J58" s="464"/>
    </row>
    <row r="59" spans="1:10" x14ac:dyDescent="0.3">
      <c r="A59" s="438" t="s">
        <v>136</v>
      </c>
      <c r="B59" s="439"/>
      <c r="C59" s="439"/>
      <c r="D59" s="439"/>
      <c r="E59" s="439"/>
      <c r="F59" s="439"/>
      <c r="G59" s="439"/>
      <c r="H59" s="439"/>
      <c r="I59" s="439"/>
      <c r="J59" s="458"/>
    </row>
    <row r="60" spans="1:10" x14ac:dyDescent="0.3">
      <c r="A60" s="468" t="s">
        <v>137</v>
      </c>
      <c r="B60" s="463"/>
      <c r="C60" s="469" t="s">
        <v>138</v>
      </c>
      <c r="D60" s="469"/>
      <c r="E60" s="439" t="s">
        <v>148</v>
      </c>
      <c r="F60" s="439"/>
      <c r="G60" s="439"/>
      <c r="H60" s="439"/>
      <c r="I60" s="439"/>
      <c r="J60" s="458"/>
    </row>
    <row r="61" spans="1:10" x14ac:dyDescent="0.3">
      <c r="A61" s="468"/>
      <c r="B61" s="463"/>
      <c r="C61" s="469"/>
      <c r="D61" s="469"/>
      <c r="E61" s="439"/>
      <c r="F61" s="439"/>
      <c r="G61" s="439"/>
      <c r="H61" s="439"/>
      <c r="I61" s="439"/>
      <c r="J61" s="458"/>
    </row>
    <row r="62" spans="1:10" x14ac:dyDescent="0.3">
      <c r="A62" s="438" t="s">
        <v>153</v>
      </c>
      <c r="B62" s="439"/>
      <c r="C62" s="439"/>
      <c r="D62" s="439"/>
      <c r="E62" s="439"/>
      <c r="F62" s="439"/>
      <c r="G62" s="439"/>
      <c r="H62" s="439"/>
      <c r="I62" s="439"/>
      <c r="J62" s="458"/>
    </row>
    <row r="63" spans="1:10" x14ac:dyDescent="0.3">
      <c r="A63" s="465" t="s">
        <v>154</v>
      </c>
      <c r="B63" s="466"/>
      <c r="C63" s="466"/>
      <c r="D63" s="466"/>
      <c r="E63" s="466"/>
      <c r="F63" s="466"/>
      <c r="G63" s="466"/>
      <c r="H63" s="466"/>
      <c r="I63" s="466"/>
      <c r="J63" s="467"/>
    </row>
    <row r="64" spans="1:10" x14ac:dyDescent="0.3">
      <c r="A64" s="465"/>
      <c r="B64" s="466"/>
      <c r="C64" s="466"/>
      <c r="D64" s="466"/>
      <c r="E64" s="466"/>
      <c r="F64" s="466"/>
      <c r="G64" s="466"/>
      <c r="H64" s="466"/>
      <c r="I64" s="466"/>
      <c r="J64" s="467"/>
    </row>
    <row r="65" spans="1:10" x14ac:dyDescent="0.3">
      <c r="A65" s="465"/>
      <c r="B65" s="466"/>
      <c r="C65" s="466"/>
      <c r="D65" s="466"/>
      <c r="E65" s="466"/>
      <c r="F65" s="466"/>
      <c r="G65" s="466"/>
      <c r="H65" s="466"/>
      <c r="I65" s="466"/>
      <c r="J65" s="467"/>
    </row>
    <row r="66" spans="1:10" x14ac:dyDescent="0.3">
      <c r="A66" s="455" t="s">
        <v>139</v>
      </c>
      <c r="B66" s="456"/>
      <c r="C66" s="456"/>
      <c r="D66" s="456"/>
      <c r="E66" s="456"/>
      <c r="F66" s="456"/>
      <c r="G66" s="456"/>
      <c r="H66" s="456"/>
      <c r="I66" s="456"/>
      <c r="J66" s="457"/>
    </row>
    <row r="67" spans="1:10" x14ac:dyDescent="0.3">
      <c r="A67" s="5"/>
      <c r="B67" s="3"/>
      <c r="C67" s="3"/>
      <c r="D67" s="3"/>
      <c r="E67" s="3"/>
      <c r="F67" s="3"/>
      <c r="G67" s="3"/>
      <c r="H67" s="3"/>
      <c r="I67" s="3"/>
      <c r="J67" s="11"/>
    </row>
    <row r="68" spans="1:10" x14ac:dyDescent="0.3">
      <c r="A68" s="5"/>
      <c r="B68" s="3"/>
      <c r="C68" s="3"/>
      <c r="D68" s="3"/>
      <c r="E68" s="3"/>
      <c r="F68" s="3"/>
      <c r="G68" s="3"/>
      <c r="H68" s="3"/>
      <c r="I68" s="3"/>
      <c r="J68" s="11"/>
    </row>
    <row r="69" spans="1:10" x14ac:dyDescent="0.3">
      <c r="A69" s="5"/>
      <c r="B69" s="3"/>
      <c r="C69" s="3"/>
      <c r="D69" s="3"/>
      <c r="E69" s="3"/>
      <c r="F69" s="3"/>
      <c r="G69" s="3"/>
      <c r="H69" s="3"/>
      <c r="I69" s="3"/>
      <c r="J69" s="11"/>
    </row>
    <row r="70" spans="1:10" x14ac:dyDescent="0.3">
      <c r="A70" s="5"/>
      <c r="B70" s="3"/>
      <c r="C70" s="3"/>
      <c r="D70" s="3"/>
      <c r="E70" s="3"/>
      <c r="F70" s="3"/>
      <c r="G70" s="3"/>
      <c r="H70" s="3"/>
      <c r="I70" s="3"/>
      <c r="J70" s="11"/>
    </row>
    <row r="71" spans="1:10" x14ac:dyDescent="0.3">
      <c r="A71" s="440" t="s">
        <v>157</v>
      </c>
      <c r="B71" s="441"/>
      <c r="C71" s="441" t="s">
        <v>140</v>
      </c>
      <c r="D71" s="441"/>
      <c r="E71" s="441" t="s">
        <v>141</v>
      </c>
      <c r="F71" s="441"/>
      <c r="G71" s="441" t="s">
        <v>142</v>
      </c>
      <c r="H71" s="441"/>
      <c r="I71" s="441" t="s">
        <v>155</v>
      </c>
      <c r="J71" s="448"/>
    </row>
    <row r="72" spans="1:10" x14ac:dyDescent="0.3">
      <c r="A72" s="440" t="s">
        <v>143</v>
      </c>
      <c r="B72" s="441"/>
      <c r="C72" s="441"/>
      <c r="D72" s="441"/>
      <c r="E72" s="441"/>
      <c r="F72" s="441"/>
      <c r="G72" s="441"/>
      <c r="H72" s="441"/>
      <c r="I72" s="441"/>
      <c r="J72" s="448"/>
    </row>
    <row r="73" spans="1:10" x14ac:dyDescent="0.3">
      <c r="A73" s="440" t="s">
        <v>144</v>
      </c>
      <c r="B73" s="441"/>
      <c r="C73" s="441"/>
      <c r="D73" s="441"/>
      <c r="E73" s="441"/>
      <c r="F73" s="441"/>
      <c r="G73" s="441"/>
      <c r="H73" s="441"/>
      <c r="I73" s="441"/>
      <c r="J73" s="448"/>
    </row>
    <row r="74" spans="1:10" x14ac:dyDescent="0.3">
      <c r="A74" s="455" t="s">
        <v>145</v>
      </c>
      <c r="B74" s="456"/>
      <c r="C74" s="456"/>
      <c r="D74" s="456"/>
      <c r="E74" s="456"/>
      <c r="F74" s="456"/>
      <c r="G74" s="456"/>
      <c r="H74" s="456"/>
      <c r="I74" s="456"/>
      <c r="J74" s="457"/>
    </row>
    <row r="75" spans="1:10" x14ac:dyDescent="0.3">
      <c r="A75" s="438" t="s">
        <v>146</v>
      </c>
      <c r="B75" s="439"/>
      <c r="C75" s="439"/>
      <c r="D75" s="439"/>
      <c r="E75" s="439"/>
      <c r="F75" s="439"/>
      <c r="G75" s="439" t="s">
        <v>147</v>
      </c>
      <c r="H75" s="439"/>
      <c r="I75" s="439"/>
      <c r="J75" s="458"/>
    </row>
    <row r="76" spans="1:10" x14ac:dyDescent="0.3">
      <c r="A76" s="440"/>
      <c r="B76" s="441"/>
      <c r="C76" s="441"/>
      <c r="D76" s="441"/>
      <c r="E76" s="441"/>
      <c r="F76" s="441"/>
      <c r="G76" s="441"/>
      <c r="H76" s="441"/>
      <c r="I76" s="441"/>
      <c r="J76" s="448"/>
    </row>
    <row r="77" spans="1:10" x14ac:dyDescent="0.3">
      <c r="A77" s="440"/>
      <c r="B77" s="441"/>
      <c r="C77" s="441"/>
      <c r="D77" s="441"/>
      <c r="E77" s="441"/>
      <c r="F77" s="441"/>
      <c r="G77" s="441"/>
      <c r="H77" s="441"/>
      <c r="I77" s="441"/>
      <c r="J77" s="448"/>
    </row>
    <row r="78" spans="1:10" x14ac:dyDescent="0.3">
      <c r="A78" s="440"/>
      <c r="B78" s="441"/>
      <c r="C78" s="441"/>
      <c r="D78" s="441"/>
      <c r="E78" s="441"/>
      <c r="F78" s="441"/>
      <c r="G78" s="441"/>
      <c r="H78" s="441"/>
      <c r="I78" s="441"/>
      <c r="J78" s="448"/>
    </row>
    <row r="79" spans="1:10" x14ac:dyDescent="0.3">
      <c r="A79" s="440"/>
      <c r="B79" s="441"/>
      <c r="C79" s="441"/>
      <c r="D79" s="441"/>
      <c r="E79" s="441"/>
      <c r="F79" s="441"/>
      <c r="G79" s="441"/>
      <c r="H79" s="441"/>
      <c r="I79" s="441"/>
      <c r="J79" s="448"/>
    </row>
    <row r="80" spans="1:10" x14ac:dyDescent="0.3">
      <c r="A80" s="440"/>
      <c r="B80" s="441"/>
      <c r="C80" s="441"/>
      <c r="D80" s="441"/>
      <c r="E80" s="441"/>
      <c r="F80" s="441"/>
      <c r="G80" s="441"/>
      <c r="H80" s="441"/>
      <c r="I80" s="441"/>
      <c r="J80" s="448"/>
    </row>
    <row r="81" spans="1:10" x14ac:dyDescent="0.3">
      <c r="A81" s="440"/>
      <c r="B81" s="441"/>
      <c r="C81" s="441"/>
      <c r="D81" s="441"/>
      <c r="E81" s="441"/>
      <c r="F81" s="441"/>
      <c r="G81" s="441"/>
      <c r="H81" s="441"/>
      <c r="I81" s="441"/>
      <c r="J81" s="448"/>
    </row>
    <row r="82" spans="1:10" x14ac:dyDescent="0.3">
      <c r="A82" s="440"/>
      <c r="B82" s="441"/>
      <c r="C82" s="441"/>
      <c r="D82" s="441"/>
      <c r="E82" s="441"/>
      <c r="F82" s="441"/>
      <c r="G82" s="441"/>
      <c r="H82" s="441"/>
      <c r="I82" s="441"/>
      <c r="J82" s="448"/>
    </row>
    <row r="83" spans="1:10" x14ac:dyDescent="0.3">
      <c r="A83" s="455" t="s">
        <v>156</v>
      </c>
      <c r="B83" s="456"/>
      <c r="C83" s="456"/>
      <c r="D83" s="456"/>
      <c r="E83" s="456"/>
      <c r="F83" s="456"/>
      <c r="G83" s="456"/>
      <c r="H83" s="456"/>
      <c r="I83" s="456"/>
      <c r="J83" s="457"/>
    </row>
    <row r="84" spans="1:10" x14ac:dyDescent="0.3">
      <c r="A84" s="438" t="s">
        <v>146</v>
      </c>
      <c r="B84" s="439"/>
      <c r="C84" s="439"/>
      <c r="D84" s="439"/>
      <c r="E84" s="439"/>
      <c r="F84" s="439"/>
      <c r="G84" s="439" t="s">
        <v>147</v>
      </c>
      <c r="H84" s="439"/>
      <c r="I84" s="439"/>
      <c r="J84" s="458"/>
    </row>
    <row r="85" spans="1:10" x14ac:dyDescent="0.3">
      <c r="A85" s="440"/>
      <c r="B85" s="441"/>
      <c r="C85" s="441"/>
      <c r="D85" s="441"/>
      <c r="E85" s="441"/>
      <c r="F85" s="441"/>
      <c r="G85" s="441"/>
      <c r="H85" s="441"/>
      <c r="I85" s="441"/>
      <c r="J85" s="448"/>
    </row>
    <row r="86" spans="1:10" x14ac:dyDescent="0.3">
      <c r="A86" s="440"/>
      <c r="B86" s="441"/>
      <c r="C86" s="441"/>
      <c r="D86" s="441"/>
      <c r="E86" s="441"/>
      <c r="F86" s="441"/>
      <c r="G86" s="441"/>
      <c r="H86" s="441"/>
      <c r="I86" s="441"/>
      <c r="J86" s="448"/>
    </row>
    <row r="87" spans="1:10" x14ac:dyDescent="0.3">
      <c r="A87" s="440"/>
      <c r="B87" s="441"/>
      <c r="C87" s="441"/>
      <c r="D87" s="441"/>
      <c r="E87" s="441"/>
      <c r="F87" s="441"/>
      <c r="G87" s="441"/>
      <c r="H87" s="441"/>
      <c r="I87" s="441"/>
      <c r="J87" s="448"/>
    </row>
    <row r="88" spans="1:10" x14ac:dyDescent="0.3">
      <c r="A88" s="440"/>
      <c r="B88" s="441"/>
      <c r="C88" s="441"/>
      <c r="D88" s="441"/>
      <c r="E88" s="441"/>
      <c r="F88" s="441"/>
      <c r="G88" s="441"/>
      <c r="H88" s="441"/>
      <c r="I88" s="441"/>
      <c r="J88" s="448"/>
    </row>
    <row r="89" spans="1:10" x14ac:dyDescent="0.3">
      <c r="A89" s="440"/>
      <c r="B89" s="441"/>
      <c r="C89" s="441"/>
      <c r="D89" s="441"/>
      <c r="E89" s="441"/>
      <c r="F89" s="441"/>
      <c r="G89" s="441"/>
      <c r="H89" s="441"/>
      <c r="I89" s="441"/>
      <c r="J89" s="448"/>
    </row>
    <row r="90" spans="1:10" x14ac:dyDescent="0.3">
      <c r="A90" s="440"/>
      <c r="B90" s="441"/>
      <c r="C90" s="441"/>
      <c r="D90" s="441"/>
      <c r="E90" s="441"/>
      <c r="F90" s="441"/>
      <c r="G90" s="441"/>
      <c r="H90" s="441"/>
      <c r="I90" s="441"/>
      <c r="J90" s="448"/>
    </row>
    <row r="91" spans="1:10" x14ac:dyDescent="0.3">
      <c r="A91" s="440"/>
      <c r="B91" s="441"/>
      <c r="C91" s="441"/>
      <c r="D91" s="441"/>
      <c r="E91" s="441"/>
      <c r="F91" s="441"/>
      <c r="G91" s="441"/>
      <c r="H91" s="441"/>
      <c r="I91" s="441"/>
      <c r="J91" s="448"/>
    </row>
    <row r="92" spans="1:10" x14ac:dyDescent="0.3">
      <c r="A92" s="455" t="s">
        <v>150</v>
      </c>
      <c r="B92" s="456"/>
      <c r="C92" s="456"/>
      <c r="D92" s="456"/>
      <c r="E92" s="456"/>
      <c r="F92" s="456"/>
      <c r="G92" s="456"/>
      <c r="H92" s="456"/>
      <c r="I92" s="456"/>
      <c r="J92" s="457"/>
    </row>
    <row r="93" spans="1:10" x14ac:dyDescent="0.3">
      <c r="A93" s="438" t="s">
        <v>146</v>
      </c>
      <c r="B93" s="439"/>
      <c r="C93" s="439"/>
      <c r="D93" s="439"/>
      <c r="E93" s="439"/>
      <c r="F93" s="439"/>
      <c r="G93" s="439"/>
      <c r="H93" s="439"/>
      <c r="I93" s="439" t="s">
        <v>151</v>
      </c>
      <c r="J93" s="458"/>
    </row>
    <row r="94" spans="1:10" x14ac:dyDescent="0.3">
      <c r="A94" s="440"/>
      <c r="B94" s="441"/>
      <c r="C94" s="441"/>
      <c r="D94" s="441"/>
      <c r="E94" s="441"/>
      <c r="F94" s="441"/>
      <c r="G94" s="441"/>
      <c r="H94" s="441"/>
      <c r="I94" s="441"/>
      <c r="J94" s="448"/>
    </row>
    <row r="95" spans="1:10" x14ac:dyDescent="0.3">
      <c r="A95" s="440"/>
      <c r="B95" s="441"/>
      <c r="C95" s="441"/>
      <c r="D95" s="441"/>
      <c r="E95" s="441"/>
      <c r="F95" s="441"/>
      <c r="G95" s="441"/>
      <c r="H95" s="441"/>
      <c r="I95" s="441"/>
      <c r="J95" s="448"/>
    </row>
    <row r="96" spans="1:10" x14ac:dyDescent="0.3">
      <c r="A96" s="440"/>
      <c r="B96" s="441"/>
      <c r="C96" s="441"/>
      <c r="D96" s="441"/>
      <c r="E96" s="441"/>
      <c r="F96" s="441"/>
      <c r="G96" s="441"/>
      <c r="H96" s="441"/>
      <c r="I96" s="441"/>
      <c r="J96" s="448"/>
    </row>
    <row r="97" spans="1:10" x14ac:dyDescent="0.3">
      <c r="A97" s="440"/>
      <c r="B97" s="441"/>
      <c r="C97" s="441"/>
      <c r="D97" s="441"/>
      <c r="E97" s="441"/>
      <c r="F97" s="441"/>
      <c r="G97" s="441"/>
      <c r="H97" s="441"/>
      <c r="I97" s="441"/>
      <c r="J97" s="448"/>
    </row>
    <row r="98" spans="1:10" x14ac:dyDescent="0.3">
      <c r="A98" s="440"/>
      <c r="B98" s="441"/>
      <c r="C98" s="441"/>
      <c r="D98" s="441"/>
      <c r="E98" s="441"/>
      <c r="F98" s="441"/>
      <c r="G98" s="441"/>
      <c r="H98" s="441"/>
      <c r="I98" s="441"/>
      <c r="J98" s="448"/>
    </row>
    <row r="99" spans="1:10" x14ac:dyDescent="0.3">
      <c r="A99" s="449" t="s">
        <v>149</v>
      </c>
      <c r="B99" s="450"/>
      <c r="C99" s="450"/>
      <c r="D99" s="450"/>
      <c r="E99" s="450"/>
      <c r="F99" s="450"/>
      <c r="G99" s="450"/>
      <c r="H99" s="450"/>
      <c r="I99" s="450"/>
      <c r="J99" s="451"/>
    </row>
    <row r="100" spans="1:10" ht="15" thickBot="1" x14ac:dyDescent="0.35">
      <c r="A100" s="452" t="s">
        <v>152</v>
      </c>
      <c r="B100" s="453"/>
      <c r="C100" s="453"/>
      <c r="D100" s="453"/>
      <c r="E100" s="453"/>
      <c r="F100" s="453"/>
      <c r="G100" s="453"/>
      <c r="H100" s="453"/>
      <c r="I100" s="453"/>
      <c r="J100" s="454"/>
    </row>
  </sheetData>
  <mergeCells count="164">
    <mergeCell ref="A98:H98"/>
    <mergeCell ref="I98:J98"/>
    <mergeCell ref="A99:J99"/>
    <mergeCell ref="A100:J100"/>
    <mergeCell ref="A95:H95"/>
    <mergeCell ref="I95:J95"/>
    <mergeCell ref="A96:H96"/>
    <mergeCell ref="I96:J96"/>
    <mergeCell ref="A97:H97"/>
    <mergeCell ref="I97:J97"/>
    <mergeCell ref="A92:J92"/>
    <mergeCell ref="A93:H93"/>
    <mergeCell ref="I93:J93"/>
    <mergeCell ref="A94:H94"/>
    <mergeCell ref="I94:J94"/>
    <mergeCell ref="A89:F89"/>
    <mergeCell ref="G89:J89"/>
    <mergeCell ref="A90:F90"/>
    <mergeCell ref="G90:J90"/>
    <mergeCell ref="A91:F91"/>
    <mergeCell ref="G91:J91"/>
    <mergeCell ref="A86:F86"/>
    <mergeCell ref="G86:J86"/>
    <mergeCell ref="A87:F87"/>
    <mergeCell ref="G87:J87"/>
    <mergeCell ref="A88:F88"/>
    <mergeCell ref="G88:J88"/>
    <mergeCell ref="A83:J83"/>
    <mergeCell ref="A84:F84"/>
    <mergeCell ref="G84:J84"/>
    <mergeCell ref="A85:F85"/>
    <mergeCell ref="G85:J85"/>
    <mergeCell ref="A80:F80"/>
    <mergeCell ref="G80:J80"/>
    <mergeCell ref="A81:F81"/>
    <mergeCell ref="G81:J81"/>
    <mergeCell ref="A82:F82"/>
    <mergeCell ref="G82:J82"/>
    <mergeCell ref="A77:F77"/>
    <mergeCell ref="G77:J77"/>
    <mergeCell ref="A78:F78"/>
    <mergeCell ref="G78:J78"/>
    <mergeCell ref="A79:F79"/>
    <mergeCell ref="G79:J79"/>
    <mergeCell ref="A74:J74"/>
    <mergeCell ref="A75:F75"/>
    <mergeCell ref="G75:J75"/>
    <mergeCell ref="A76:F76"/>
    <mergeCell ref="G76:J76"/>
    <mergeCell ref="A73:B73"/>
    <mergeCell ref="C73:D73"/>
    <mergeCell ref="E73:F73"/>
    <mergeCell ref="G73:H73"/>
    <mergeCell ref="I73:J73"/>
    <mergeCell ref="A60:B61"/>
    <mergeCell ref="C60:D61"/>
    <mergeCell ref="E60:J61"/>
    <mergeCell ref="A51:J51"/>
    <mergeCell ref="A52:J52"/>
    <mergeCell ref="A53:J53"/>
    <mergeCell ref="F55:J56"/>
    <mergeCell ref="A72:B72"/>
    <mergeCell ref="C72:D72"/>
    <mergeCell ref="E72:F72"/>
    <mergeCell ref="G72:H72"/>
    <mergeCell ref="I72:J72"/>
    <mergeCell ref="A62:J62"/>
    <mergeCell ref="A63:J65"/>
    <mergeCell ref="A66:J66"/>
    <mergeCell ref="A71:B71"/>
    <mergeCell ref="C71:D71"/>
    <mergeCell ref="E71:F71"/>
    <mergeCell ref="G71:H71"/>
    <mergeCell ref="I71:J71"/>
    <mergeCell ref="A54:B54"/>
    <mergeCell ref="D54:J54"/>
    <mergeCell ref="A55:B56"/>
    <mergeCell ref="C55:E56"/>
    <mergeCell ref="A21:B21"/>
    <mergeCell ref="A1:J1"/>
    <mergeCell ref="A3:J3"/>
    <mergeCell ref="A2:J2"/>
    <mergeCell ref="A9:J9"/>
    <mergeCell ref="F5:J6"/>
    <mergeCell ref="F7:J8"/>
    <mergeCell ref="F57:J58"/>
    <mergeCell ref="A59:J59"/>
    <mergeCell ref="G37:J37"/>
    <mergeCell ref="E10:J11"/>
    <mergeCell ref="A12:J12"/>
    <mergeCell ref="A13:J15"/>
    <mergeCell ref="A16:J16"/>
    <mergeCell ref="A10:B11"/>
    <mergeCell ref="C10:D11"/>
    <mergeCell ref="G25:J25"/>
    <mergeCell ref="A25:F25"/>
    <mergeCell ref="C21:D21"/>
    <mergeCell ref="E21:F21"/>
    <mergeCell ref="G21:H21"/>
    <mergeCell ref="I21:J21"/>
    <mergeCell ref="A22:B22"/>
    <mergeCell ref="A23:B23"/>
    <mergeCell ref="C22:D22"/>
    <mergeCell ref="C23:D23"/>
    <mergeCell ref="E23:F23"/>
    <mergeCell ref="E22:F22"/>
    <mergeCell ref="G23:H23"/>
    <mergeCell ref="G22:H22"/>
    <mergeCell ref="I22:J22"/>
    <mergeCell ref="I23:J23"/>
    <mergeCell ref="A24:J24"/>
    <mergeCell ref="G34:J34"/>
    <mergeCell ref="G40:J40"/>
    <mergeCell ref="G32:J32"/>
    <mergeCell ref="A26:F26"/>
    <mergeCell ref="A27:F27"/>
    <mergeCell ref="A28:F28"/>
    <mergeCell ref="A29:F29"/>
    <mergeCell ref="A30:F30"/>
    <mergeCell ref="A31:F31"/>
    <mergeCell ref="A32:F32"/>
    <mergeCell ref="G26:J26"/>
    <mergeCell ref="G27:J27"/>
    <mergeCell ref="G28:J28"/>
    <mergeCell ref="G29:J29"/>
    <mergeCell ref="G30:J30"/>
    <mergeCell ref="G31:J31"/>
    <mergeCell ref="A33:J33"/>
    <mergeCell ref="G35:J35"/>
    <mergeCell ref="G36:J36"/>
    <mergeCell ref="A43:H43"/>
    <mergeCell ref="A44:H44"/>
    <mergeCell ref="A45:H45"/>
    <mergeCell ref="A46:H46"/>
    <mergeCell ref="A47:H47"/>
    <mergeCell ref="G41:J41"/>
    <mergeCell ref="A49:J49"/>
    <mergeCell ref="A50:J50"/>
    <mergeCell ref="A42:J42"/>
    <mergeCell ref="I43:J43"/>
    <mergeCell ref="A57:B58"/>
    <mergeCell ref="C57:E58"/>
    <mergeCell ref="A34:F34"/>
    <mergeCell ref="A35:F35"/>
    <mergeCell ref="A4:B4"/>
    <mergeCell ref="D4:J4"/>
    <mergeCell ref="A5:B6"/>
    <mergeCell ref="C5:E6"/>
    <mergeCell ref="A7:B8"/>
    <mergeCell ref="C7:E8"/>
    <mergeCell ref="G38:J38"/>
    <mergeCell ref="A36:F36"/>
    <mergeCell ref="G39:J39"/>
    <mergeCell ref="A37:F37"/>
    <mergeCell ref="A38:F38"/>
    <mergeCell ref="A39:F39"/>
    <mergeCell ref="A40:F40"/>
    <mergeCell ref="A41:F41"/>
    <mergeCell ref="A48:H48"/>
    <mergeCell ref="I44:J44"/>
    <mergeCell ref="I45:J45"/>
    <mergeCell ref="I46:J46"/>
    <mergeCell ref="I47:J47"/>
    <mergeCell ref="I48:J48"/>
  </mergeCells>
  <pageMargins left="0.51181102362204722" right="0.51181102362204722" top="0.98425196850393704" bottom="0.59055118110236227" header="0.51181102362204722" footer="0.11811023622047245"/>
  <pageSetup paperSize="9" orientation="portrait" horizontalDpi="4294967293" verticalDpi="0" r:id="rId1"/>
  <headerFooter>
    <oddHeader>&amp;L&amp;G</oddHeader>
    <oddFooter>&amp;C&amp;10Rua João Mari, 55 - Centro - CEP 89.895-000 - Riqueza/SC
CNPJ: 95.988.309/0001-48 -FONE/FAX: 0**49 3675-3200
e-mail: engenharia@riqueza.sc.gov.br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BDI</vt:lpstr>
      <vt:lpstr>Orçamento</vt:lpstr>
      <vt:lpstr>Composições</vt:lpstr>
      <vt:lpstr>Quantidades </vt:lpstr>
      <vt:lpstr>Cronograma</vt:lpstr>
      <vt:lpstr>Medição</vt:lpstr>
      <vt:lpstr>Diário de Obras</vt:lpstr>
      <vt:lpstr>BDI!Area_de_impressao</vt:lpstr>
      <vt:lpstr>Composições!Area_de_impressao</vt:lpstr>
      <vt:lpstr>Cronograma!Area_de_impressao</vt:lpstr>
      <vt:lpstr>Medição!Area_de_impressao</vt:lpstr>
      <vt:lpstr>Orçamento!Area_de_impressao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2017-11-21T16:14:26Z</cp:lastPrinted>
  <dcterms:created xsi:type="dcterms:W3CDTF">2015-04-22T18:33:02Z</dcterms:created>
  <dcterms:modified xsi:type="dcterms:W3CDTF">2017-11-21T18:37:03Z</dcterms:modified>
</cp:coreProperties>
</file>